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19001_Reko atria a venk.ploch FBI\Realizace SO-02,04,05\"/>
    </mc:Choice>
  </mc:AlternateContent>
  <xr:revisionPtr revIDLastSave="0" documentId="13_ncr:1_{D3EEEF83-FDCC-4BAC-AA25-57B6881F8E00}" xr6:coauthVersionLast="36" xr6:coauthVersionMax="36" xr10:uidLastSave="{00000000-0000-0000-0000-000000000000}"/>
  <bookViews>
    <workbookView xWindow="150" yWindow="630" windowWidth="30375" windowHeight="12720" xr2:uid="{00000000-000D-0000-FFFF-FFFF00000000}"/>
  </bookViews>
  <sheets>
    <sheet name="Rekapitulace stavby" sheetId="1" r:id="rId1"/>
    <sheet name="D.1.1 - Architektonicko-s..." sheetId="2" r:id="rId2"/>
    <sheet name="D.1.4.2 - Odvodnění" sheetId="3" r:id="rId3"/>
    <sheet name="D.1.4.3 - Silnoproudá ele..." sheetId="4" r:id="rId4"/>
    <sheet name="D.1.4.4 - Slaboproudá zař..." sheetId="5" r:id="rId5"/>
    <sheet name="D.1.4.8 - Sadové úpravy " sheetId="6" r:id="rId6"/>
  </sheets>
  <definedNames>
    <definedName name="_xlnm._FilterDatabase" localSheetId="1" hidden="1">'D.1.1 - Architektonicko-s...'!$C$127:$K$243</definedName>
    <definedName name="_xlnm._FilterDatabase" localSheetId="2" hidden="1">'D.1.4.2 - Odvodnění'!$C$120:$K$123</definedName>
    <definedName name="_xlnm._FilterDatabase" localSheetId="3" hidden="1">'D.1.4.3 - Silnoproudá ele...'!$C$120:$K$123</definedName>
    <definedName name="_xlnm._FilterDatabase" localSheetId="4" hidden="1">'D.1.4.4 - Slaboproudá zař...'!$C$120:$K$123</definedName>
    <definedName name="_xlnm._FilterDatabase" localSheetId="5" hidden="1">'D.1.4.8 - Sadové úpravy '!$C$120:$K$123</definedName>
    <definedName name="_xlnm.Print_Titles" localSheetId="1">'D.1.1 - Architektonicko-s...'!$127:$127</definedName>
    <definedName name="_xlnm.Print_Titles" localSheetId="2">'D.1.4.2 - Odvodnění'!$120:$120</definedName>
    <definedName name="_xlnm.Print_Titles" localSheetId="3">'D.1.4.3 - Silnoproudá ele...'!$120:$120</definedName>
    <definedName name="_xlnm.Print_Titles" localSheetId="4">'D.1.4.4 - Slaboproudá zař...'!$120:$120</definedName>
    <definedName name="_xlnm.Print_Titles" localSheetId="5">'D.1.4.8 - Sadové úpravy '!$120:$120</definedName>
    <definedName name="_xlnm.Print_Titles" localSheetId="0">'Rekapitulace stavby'!$92:$92</definedName>
    <definedName name="_xlnm.Print_Area" localSheetId="1">'D.1.1 - Architektonicko-s...'!$C$4:$J$41,'D.1.1 - Architektonicko-s...'!$C$50:$J$76,'D.1.1 - Architektonicko-s...'!$C$82:$J$107,'D.1.1 - Architektonicko-s...'!$C$113:$K$243</definedName>
    <definedName name="_xlnm.Print_Area" localSheetId="2">'D.1.4.2 - Odvodnění'!$C$4:$J$41,'D.1.4.2 - Odvodnění'!$C$50:$J$76,'D.1.4.2 - Odvodnění'!$C$82:$J$100,'D.1.4.2 - Odvodnění'!$C$106:$K$123</definedName>
    <definedName name="_xlnm.Print_Area" localSheetId="3">'D.1.4.3 - Silnoproudá ele...'!$C$4:$J$41,'D.1.4.3 - Silnoproudá ele...'!$C$50:$J$76,'D.1.4.3 - Silnoproudá ele...'!$C$82:$J$100,'D.1.4.3 - Silnoproudá ele...'!$C$106:$K$123</definedName>
    <definedName name="_xlnm.Print_Area" localSheetId="4">'D.1.4.4 - Slaboproudá zař...'!$C$4:$J$41,'D.1.4.4 - Slaboproudá zař...'!$C$50:$J$76,'D.1.4.4 - Slaboproudá zař...'!$C$82:$J$100,'D.1.4.4 - Slaboproudá zař...'!$C$106:$K$123</definedName>
    <definedName name="_xlnm.Print_Area" localSheetId="5">'D.1.4.8 - Sadové úpravy '!$C$4:$J$41,'D.1.4.8 - Sadové úpravy '!$C$50:$J$76,'D.1.4.8 - Sadové úpravy '!$C$82:$J$100,'D.1.4.8 - Sadové úpravy '!$C$106:$K$123</definedName>
    <definedName name="_xlnm.Print_Area" localSheetId="0">'Rekapitulace stavby'!$D$4:$AO$76,'Rekapitulace stavby'!$C$82:$AQ$101</definedName>
  </definedNames>
  <calcPr calcId="191029"/>
</workbook>
</file>

<file path=xl/calcChain.xml><?xml version="1.0" encoding="utf-8"?>
<calcChain xmlns="http://schemas.openxmlformats.org/spreadsheetml/2006/main">
  <c r="J39" i="6" l="1"/>
  <c r="J38" i="6"/>
  <c r="AY100" i="1" s="1"/>
  <c r="J37" i="6"/>
  <c r="AX100" i="1"/>
  <c r="BI123" i="6"/>
  <c r="F39" i="6" s="1"/>
  <c r="BD100" i="1" s="1"/>
  <c r="BH123" i="6"/>
  <c r="F38" i="6" s="1"/>
  <c r="BC100" i="1" s="1"/>
  <c r="BG123" i="6"/>
  <c r="F37" i="6" s="1"/>
  <c r="BB100" i="1" s="1"/>
  <c r="BF123" i="6"/>
  <c r="J36" i="6" s="1"/>
  <c r="AW100" i="1" s="1"/>
  <c r="T123" i="6"/>
  <c r="T122" i="6" s="1"/>
  <c r="T121" i="6" s="1"/>
  <c r="R123" i="6"/>
  <c r="R122" i="6"/>
  <c r="R121" i="6"/>
  <c r="P123" i="6"/>
  <c r="P122" i="6" s="1"/>
  <c r="P121" i="6" s="1"/>
  <c r="AU100" i="1" s="1"/>
  <c r="F118" i="6"/>
  <c r="J117" i="6"/>
  <c r="F117" i="6"/>
  <c r="F115" i="6"/>
  <c r="E113" i="6"/>
  <c r="F94" i="6"/>
  <c r="J93" i="6"/>
  <c r="F93" i="6"/>
  <c r="F91" i="6"/>
  <c r="E89" i="6"/>
  <c r="J26" i="6"/>
  <c r="E26" i="6"/>
  <c r="J118" i="6" s="1"/>
  <c r="J25" i="6"/>
  <c r="J14" i="6"/>
  <c r="J91" i="6" s="1"/>
  <c r="E7" i="6"/>
  <c r="E85" i="6" s="1"/>
  <c r="J39" i="5"/>
  <c r="J38" i="5"/>
  <c r="AY99" i="1" s="1"/>
  <c r="J37" i="5"/>
  <c r="AX99" i="1" s="1"/>
  <c r="BI123" i="5"/>
  <c r="BH123" i="5"/>
  <c r="BG123" i="5"/>
  <c r="F37" i="5" s="1"/>
  <c r="BF123" i="5"/>
  <c r="J36" i="5" s="1"/>
  <c r="AW99" i="1" s="1"/>
  <c r="T123" i="5"/>
  <c r="T122" i="5" s="1"/>
  <c r="T121" i="5" s="1"/>
  <c r="R123" i="5"/>
  <c r="R122" i="5" s="1"/>
  <c r="R121" i="5" s="1"/>
  <c r="P123" i="5"/>
  <c r="P122" i="5"/>
  <c r="P121" i="5"/>
  <c r="AU99" i="1" s="1"/>
  <c r="F118" i="5"/>
  <c r="J117" i="5"/>
  <c r="F117" i="5"/>
  <c r="F115" i="5"/>
  <c r="E113" i="5"/>
  <c r="F94" i="5"/>
  <c r="J93" i="5"/>
  <c r="F93" i="5"/>
  <c r="F91" i="5"/>
  <c r="E89" i="5"/>
  <c r="J26" i="5"/>
  <c r="E26" i="5"/>
  <c r="J94" i="5" s="1"/>
  <c r="J25" i="5"/>
  <c r="J14" i="5"/>
  <c r="J91" i="5" s="1"/>
  <c r="E7" i="5"/>
  <c r="E109" i="5" s="1"/>
  <c r="J39" i="4"/>
  <c r="J38" i="4"/>
  <c r="AY98" i="1" s="1"/>
  <c r="J37" i="4"/>
  <c r="AX98" i="1"/>
  <c r="BI123" i="4"/>
  <c r="F39" i="4" s="1"/>
  <c r="BD98" i="1" s="1"/>
  <c r="BH123" i="4"/>
  <c r="BG123" i="4"/>
  <c r="BF123" i="4"/>
  <c r="F36" i="4" s="1"/>
  <c r="BA98" i="1" s="1"/>
  <c r="T123" i="4"/>
  <c r="T122" i="4" s="1"/>
  <c r="T121" i="4" s="1"/>
  <c r="R123" i="4"/>
  <c r="R122" i="4" s="1"/>
  <c r="R121" i="4" s="1"/>
  <c r="P123" i="4"/>
  <c r="P122" i="4" s="1"/>
  <c r="P121" i="4" s="1"/>
  <c r="AU98" i="1" s="1"/>
  <c r="F118" i="4"/>
  <c r="J117" i="4"/>
  <c r="F117" i="4"/>
  <c r="F115" i="4"/>
  <c r="E113" i="4"/>
  <c r="F94" i="4"/>
  <c r="J93" i="4"/>
  <c r="F93" i="4"/>
  <c r="F91" i="4"/>
  <c r="E89" i="4"/>
  <c r="J26" i="4"/>
  <c r="E26" i="4"/>
  <c r="J118" i="4" s="1"/>
  <c r="J25" i="4"/>
  <c r="J14" i="4"/>
  <c r="J115" i="4" s="1"/>
  <c r="E7" i="4"/>
  <c r="E109" i="4" s="1"/>
  <c r="J39" i="3"/>
  <c r="J38" i="3"/>
  <c r="AY97" i="1" s="1"/>
  <c r="J37" i="3"/>
  <c r="AX97" i="1"/>
  <c r="BI123" i="3"/>
  <c r="F39" i="3" s="1"/>
  <c r="BD97" i="1" s="1"/>
  <c r="BH123" i="3"/>
  <c r="BG123" i="3"/>
  <c r="F37" i="3" s="1"/>
  <c r="BB97" i="1" s="1"/>
  <c r="BF123" i="3"/>
  <c r="F36" i="3" s="1"/>
  <c r="BA97" i="1" s="1"/>
  <c r="T123" i="3"/>
  <c r="T122" i="3" s="1"/>
  <c r="T121" i="3" s="1"/>
  <c r="R123" i="3"/>
  <c r="R122" i="3"/>
  <c r="R121" i="3"/>
  <c r="P123" i="3"/>
  <c r="P122" i="3" s="1"/>
  <c r="P121" i="3" s="1"/>
  <c r="AU97" i="1" s="1"/>
  <c r="F118" i="3"/>
  <c r="J117" i="3"/>
  <c r="F117" i="3"/>
  <c r="F115" i="3"/>
  <c r="E113" i="3"/>
  <c r="F94" i="3"/>
  <c r="J93" i="3"/>
  <c r="F93" i="3"/>
  <c r="F91" i="3"/>
  <c r="E89" i="3"/>
  <c r="J26" i="3"/>
  <c r="E26" i="3"/>
  <c r="J118" i="3" s="1"/>
  <c r="J25" i="3"/>
  <c r="J14" i="3"/>
  <c r="J115" i="3" s="1"/>
  <c r="E7" i="3"/>
  <c r="E109" i="3" s="1"/>
  <c r="J39" i="2"/>
  <c r="J38" i="2"/>
  <c r="AY96" i="1"/>
  <c r="J37" i="2"/>
  <c r="AX96" i="1" s="1"/>
  <c r="BI242" i="2"/>
  <c r="BH242" i="2"/>
  <c r="BG242" i="2"/>
  <c r="BF242" i="2"/>
  <c r="T242" i="2"/>
  <c r="T241" i="2" s="1"/>
  <c r="T240" i="2" s="1"/>
  <c r="R242" i="2"/>
  <c r="R241" i="2" s="1"/>
  <c r="R240" i="2" s="1"/>
  <c r="P242" i="2"/>
  <c r="P241" i="2" s="1"/>
  <c r="P240" i="2" s="1"/>
  <c r="BI239" i="2"/>
  <c r="BH239" i="2"/>
  <c r="BG239" i="2"/>
  <c r="BF239" i="2"/>
  <c r="T239" i="2"/>
  <c r="T238" i="2"/>
  <c r="R239" i="2"/>
  <c r="R238" i="2" s="1"/>
  <c r="P239" i="2"/>
  <c r="P238" i="2" s="1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5" i="2"/>
  <c r="J124" i="2"/>
  <c r="F124" i="2"/>
  <c r="F122" i="2"/>
  <c r="E120" i="2"/>
  <c r="F94" i="2"/>
  <c r="J93" i="2"/>
  <c r="F93" i="2"/>
  <c r="F91" i="2"/>
  <c r="E89" i="2"/>
  <c r="J26" i="2"/>
  <c r="E26" i="2"/>
  <c r="J94" i="2" s="1"/>
  <c r="J25" i="2"/>
  <c r="J14" i="2"/>
  <c r="J91" i="2" s="1"/>
  <c r="E7" i="2"/>
  <c r="E116" i="2" s="1"/>
  <c r="L90" i="1"/>
  <c r="AM90" i="1"/>
  <c r="AM89" i="1"/>
  <c r="L89" i="1"/>
  <c r="AM87" i="1"/>
  <c r="L87" i="1"/>
  <c r="L85" i="1"/>
  <c r="L84" i="1"/>
  <c r="BK123" i="6"/>
  <c r="BK123" i="4"/>
  <c r="J123" i="3"/>
  <c r="BK242" i="2"/>
  <c r="BK235" i="2"/>
  <c r="BK234" i="2"/>
  <c r="BK232" i="2"/>
  <c r="BK227" i="2"/>
  <c r="BK212" i="2"/>
  <c r="J209" i="2"/>
  <c r="BK206" i="2"/>
  <c r="BK202" i="2"/>
  <c r="J198" i="2"/>
  <c r="BK195" i="2"/>
  <c r="BK187" i="2"/>
  <c r="BK176" i="2"/>
  <c r="BK169" i="2"/>
  <c r="J159" i="2"/>
  <c r="J156" i="2"/>
  <c r="BK155" i="2"/>
  <c r="BK153" i="2"/>
  <c r="BK151" i="2"/>
  <c r="J137" i="2"/>
  <c r="J136" i="2"/>
  <c r="J132" i="2"/>
  <c r="BK131" i="2"/>
  <c r="J123" i="6"/>
  <c r="J123" i="5"/>
  <c r="J235" i="2"/>
  <c r="BK123" i="5"/>
  <c r="J123" i="4"/>
  <c r="BK239" i="2"/>
  <c r="J232" i="2"/>
  <c r="J230" i="2"/>
  <c r="BK224" i="2"/>
  <c r="J220" i="2"/>
  <c r="J212" i="2"/>
  <c r="J210" i="2"/>
  <c r="J207" i="2"/>
  <c r="J202" i="2"/>
  <c r="BK193" i="2"/>
  <c r="J190" i="2"/>
  <c r="BK179" i="2"/>
  <c r="BK163" i="2"/>
  <c r="J155" i="2"/>
  <c r="J151" i="2"/>
  <c r="J145" i="2"/>
  <c r="BK136" i="2"/>
  <c r="J134" i="2"/>
  <c r="BK209" i="2"/>
  <c r="BK207" i="2"/>
  <c r="J206" i="2"/>
  <c r="BK183" i="2"/>
  <c r="BK173" i="2"/>
  <c r="BK148" i="2"/>
  <c r="BK142" i="2"/>
  <c r="J141" i="2"/>
  <c r="BK123" i="3"/>
  <c r="J242" i="2"/>
  <c r="BK237" i="2"/>
  <c r="J234" i="2"/>
  <c r="BK230" i="2"/>
  <c r="J217" i="2"/>
  <c r="BK215" i="2"/>
  <c r="BK213" i="2"/>
  <c r="BK210" i="2"/>
  <c r="BK198" i="2"/>
  <c r="J195" i="2"/>
  <c r="J187" i="2"/>
  <c r="J179" i="2"/>
  <c r="BK138" i="2"/>
  <c r="BK135" i="2"/>
  <c r="BK134" i="2"/>
  <c r="J131" i="2"/>
  <c r="J239" i="2"/>
  <c r="J237" i="2"/>
  <c r="J224" i="2"/>
  <c r="J221" i="2"/>
  <c r="J200" i="2"/>
  <c r="J193" i="2"/>
  <c r="BK190" i="2"/>
  <c r="J165" i="2"/>
  <c r="J163" i="2"/>
  <c r="BK156" i="2"/>
  <c r="J148" i="2"/>
  <c r="BK133" i="2"/>
  <c r="F37" i="4"/>
  <c r="BK217" i="2"/>
  <c r="J213" i="2"/>
  <c r="J176" i="2"/>
  <c r="J173" i="2"/>
  <c r="BK165" i="2"/>
  <c r="BK159" i="2"/>
  <c r="BK145" i="2"/>
  <c r="J138" i="2"/>
  <c r="BK137" i="2"/>
  <c r="J227" i="2"/>
  <c r="BK221" i="2"/>
  <c r="BK220" i="2"/>
  <c r="J215" i="2"/>
  <c r="BK200" i="2"/>
  <c r="J183" i="2"/>
  <c r="J169" i="2"/>
  <c r="J153" i="2"/>
  <c r="J142" i="2"/>
  <c r="BK141" i="2"/>
  <c r="J135" i="2"/>
  <c r="J133" i="2"/>
  <c r="BK132" i="2"/>
  <c r="AS95" i="1"/>
  <c r="F38" i="5"/>
  <c r="BC99" i="1" s="1"/>
  <c r="F38" i="4"/>
  <c r="BC98" i="1" s="1"/>
  <c r="F38" i="3"/>
  <c r="BC97" i="1" s="1"/>
  <c r="F39" i="5"/>
  <c r="BD99" i="1" s="1"/>
  <c r="R130" i="2" l="1"/>
  <c r="BK130" i="2"/>
  <c r="BK164" i="2"/>
  <c r="J164" i="2" s="1"/>
  <c r="J101" i="2" s="1"/>
  <c r="BK201" i="2"/>
  <c r="J201" i="2" s="1"/>
  <c r="J102" i="2" s="1"/>
  <c r="BK231" i="2"/>
  <c r="J231" i="2" s="1"/>
  <c r="J103" i="2" s="1"/>
  <c r="T164" i="2"/>
  <c r="R164" i="2"/>
  <c r="P201" i="2"/>
  <c r="T231" i="2"/>
  <c r="P130" i="2"/>
  <c r="P164" i="2"/>
  <c r="R201" i="2"/>
  <c r="P231" i="2"/>
  <c r="T130" i="2"/>
  <c r="T201" i="2"/>
  <c r="R231" i="2"/>
  <c r="E85" i="2"/>
  <c r="BE137" i="2"/>
  <c r="BE159" i="2"/>
  <c r="BE165" i="2"/>
  <c r="BE198" i="2"/>
  <c r="BE217" i="2"/>
  <c r="BE224" i="2"/>
  <c r="BE227" i="2"/>
  <c r="J125" i="2"/>
  <c r="BE132" i="2"/>
  <c r="BE133" i="2"/>
  <c r="BE134" i="2"/>
  <c r="BE135" i="2"/>
  <c r="BE136" i="2"/>
  <c r="BE141" i="2"/>
  <c r="BE142" i="2"/>
  <c r="BE153" i="2"/>
  <c r="BE155" i="2"/>
  <c r="BE156" i="2"/>
  <c r="BE187" i="2"/>
  <c r="BE190" i="2"/>
  <c r="BE193" i="2"/>
  <c r="BE195" i="2"/>
  <c r="BE176" i="2"/>
  <c r="BE212" i="2"/>
  <c r="BE215" i="2"/>
  <c r="BE220" i="2"/>
  <c r="BE232" i="2"/>
  <c r="BE234" i="2"/>
  <c r="BE235" i="2"/>
  <c r="BE242" i="2"/>
  <c r="J122" i="2"/>
  <c r="BE145" i="2"/>
  <c r="BE163" i="2"/>
  <c r="BE169" i="2"/>
  <c r="BE173" i="2"/>
  <c r="BE183" i="2"/>
  <c r="BE202" i="2"/>
  <c r="BE206" i="2"/>
  <c r="BE209" i="2"/>
  <c r="BK238" i="2"/>
  <c r="J238" i="2"/>
  <c r="J104" i="2" s="1"/>
  <c r="BK241" i="2"/>
  <c r="BK240" i="2" s="1"/>
  <c r="J240" i="2" s="1"/>
  <c r="J105" i="2" s="1"/>
  <c r="J94" i="3"/>
  <c r="BE151" i="2"/>
  <c r="BE179" i="2"/>
  <c r="BE213" i="2"/>
  <c r="BE131" i="2"/>
  <c r="BE207" i="2"/>
  <c r="BE221" i="2"/>
  <c r="BE237" i="2"/>
  <c r="J91" i="3"/>
  <c r="BE123" i="3"/>
  <c r="J35" i="3" s="1"/>
  <c r="AV97" i="1" s="1"/>
  <c r="BK122" i="3"/>
  <c r="J122" i="3" s="1"/>
  <c r="J99" i="3" s="1"/>
  <c r="E85" i="4"/>
  <c r="J91" i="4"/>
  <c r="E85" i="5"/>
  <c r="J115" i="5"/>
  <c r="J94" i="6"/>
  <c r="BE123" i="6"/>
  <c r="J35" i="6" s="1"/>
  <c r="AV100" i="1" s="1"/>
  <c r="AT100" i="1" s="1"/>
  <c r="BK122" i="6"/>
  <c r="J122" i="6" s="1"/>
  <c r="J99" i="6" s="1"/>
  <c r="BE138" i="2"/>
  <c r="BE239" i="2"/>
  <c r="J94" i="4"/>
  <c r="BE123" i="4"/>
  <c r="J35" i="4" s="1"/>
  <c r="AV98" i="1" s="1"/>
  <c r="BB98" i="1"/>
  <c r="J118" i="5"/>
  <c r="BK122" i="5"/>
  <c r="BK121" i="5"/>
  <c r="J121" i="5" s="1"/>
  <c r="J98" i="5" s="1"/>
  <c r="E109" i="6"/>
  <c r="J115" i="6"/>
  <c r="BE148" i="2"/>
  <c r="BE200" i="2"/>
  <c r="BE210" i="2"/>
  <c r="BE230" i="2"/>
  <c r="E85" i="3"/>
  <c r="BK122" i="4"/>
  <c r="J122" i="4" s="1"/>
  <c r="J99" i="4" s="1"/>
  <c r="BE123" i="5"/>
  <c r="BB99" i="1"/>
  <c r="F39" i="2"/>
  <c r="BD96" i="1" s="1"/>
  <c r="J36" i="4"/>
  <c r="AW98" i="1" s="1"/>
  <c r="F36" i="6"/>
  <c r="BA100" i="1" s="1"/>
  <c r="J36" i="2"/>
  <c r="AW96" i="1" s="1"/>
  <c r="F38" i="2"/>
  <c r="BC96" i="1" s="1"/>
  <c r="F36" i="2"/>
  <c r="BA96" i="1" s="1"/>
  <c r="J36" i="3"/>
  <c r="AW97" i="1" s="1"/>
  <c r="F36" i="5"/>
  <c r="BA99" i="1" s="1"/>
  <c r="F37" i="2"/>
  <c r="BB96" i="1" s="1"/>
  <c r="AS94" i="1"/>
  <c r="F35" i="5"/>
  <c r="AZ99" i="1" s="1"/>
  <c r="P129" i="2" l="1"/>
  <c r="P128" i="2" s="1"/>
  <c r="AU96" i="1" s="1"/>
  <c r="T129" i="2"/>
  <c r="T128" i="2" s="1"/>
  <c r="BK129" i="2"/>
  <c r="BK128" i="2" s="1"/>
  <c r="J128" i="2" s="1"/>
  <c r="J98" i="2" s="1"/>
  <c r="R129" i="2"/>
  <c r="R128" i="2" s="1"/>
  <c r="AU95" i="1"/>
  <c r="AU94" i="1" s="1"/>
  <c r="J241" i="2"/>
  <c r="J106" i="2"/>
  <c r="J130" i="2"/>
  <c r="J100" i="2" s="1"/>
  <c r="J122" i="5"/>
  <c r="J99" i="5" s="1"/>
  <c r="BK121" i="3"/>
  <c r="J121" i="3" s="1"/>
  <c r="J98" i="3" s="1"/>
  <c r="BK121" i="4"/>
  <c r="J121" i="4" s="1"/>
  <c r="J98" i="4" s="1"/>
  <c r="BK121" i="6"/>
  <c r="J121" i="6" s="1"/>
  <c r="J98" i="6" s="1"/>
  <c r="J32" i="5"/>
  <c r="AG99" i="1" s="1"/>
  <c r="F35" i="2"/>
  <c r="AZ96" i="1" s="1"/>
  <c r="F35" i="3"/>
  <c r="AZ97" i="1" s="1"/>
  <c r="BD95" i="1"/>
  <c r="BD94" i="1" s="1"/>
  <c r="W33" i="1" s="1"/>
  <c r="AT98" i="1"/>
  <c r="J35" i="5"/>
  <c r="AV99" i="1" s="1"/>
  <c r="AT99" i="1" s="1"/>
  <c r="J35" i="2"/>
  <c r="AV96" i="1" s="1"/>
  <c r="AT96" i="1" s="1"/>
  <c r="F35" i="4"/>
  <c r="AZ98" i="1" s="1"/>
  <c r="BB95" i="1"/>
  <c r="AX95" i="1" s="1"/>
  <c r="BC95" i="1"/>
  <c r="AY95" i="1" s="1"/>
  <c r="BA95" i="1"/>
  <c r="BA94" i="1" s="1"/>
  <c r="AW94" i="1" s="1"/>
  <c r="AK30" i="1" s="1"/>
  <c r="F35" i="6"/>
  <c r="AZ100" i="1" s="1"/>
  <c r="AT97" i="1"/>
  <c r="J41" i="5" l="1"/>
  <c r="J129" i="2"/>
  <c r="J99" i="2" s="1"/>
  <c r="AN99" i="1"/>
  <c r="AZ95" i="1"/>
  <c r="AV95" i="1" s="1"/>
  <c r="AW95" i="1"/>
  <c r="BC94" i="1"/>
  <c r="AY94" i="1" s="1"/>
  <c r="J32" i="2"/>
  <c r="AG96" i="1" s="1"/>
  <c r="AN96" i="1" s="1"/>
  <c r="J32" i="6"/>
  <c r="AG100" i="1" s="1"/>
  <c r="AN100" i="1" s="1"/>
  <c r="J32" i="4"/>
  <c r="AG98" i="1" s="1"/>
  <c r="AN98" i="1" s="1"/>
  <c r="W30" i="1"/>
  <c r="BB94" i="1"/>
  <c r="W31" i="1" s="1"/>
  <c r="J32" i="3"/>
  <c r="AG97" i="1" s="1"/>
  <c r="AN97" i="1" s="1"/>
  <c r="J41" i="2" l="1"/>
  <c r="J41" i="4"/>
  <c r="J41" i="3"/>
  <c r="J41" i="6"/>
  <c r="W32" i="1"/>
  <c r="AZ94" i="1"/>
  <c r="W29" i="1" s="1"/>
  <c r="AX94" i="1"/>
  <c r="AT95" i="1"/>
  <c r="AG95" i="1" l="1"/>
  <c r="AN95" i="1" s="1"/>
  <c r="AV94" i="1"/>
  <c r="AK29" i="1" s="1"/>
  <c r="AG94" i="1" l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<sst xmlns="http://schemas.openxmlformats.org/spreadsheetml/2006/main" count="2128" uniqueCount="405">
  <si>
    <t>Export Komplet</t>
  </si>
  <si>
    <t/>
  </si>
  <si>
    <t>2.0</t>
  </si>
  <si>
    <t>False</t>
  </si>
  <si>
    <t>{39c22dfd-51c8-47da-ba97-09196e8535ce}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</si>
  <si>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</si>
  <si>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</si>
  <si>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</si>
  <si>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</si>
  <si>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</si>
  <si>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</si>
  <si>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</si>
  <si>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</si>
  <si>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N20-129_exp5_SO04</t>
  </si>
  <si>
    <t>Stavba:</t>
  </si>
  <si>
    <t>KSO:</t>
  </si>
  <si>
    <t>822 59</t>
  </si>
  <si>
    <t>CC-CZ:</t>
  </si>
  <si>
    <t>21122</t>
  </si>
  <si>
    <t>Místo:</t>
  </si>
  <si>
    <t xml:space="preserve"> </t>
  </si>
  <si>
    <t>Datum:</t>
  </si>
  <si>
    <t>CZ-CPV:</t>
  </si>
  <si>
    <t>45000000-7</t>
  </si>
  <si>
    <t>CZ-CPA:</t>
  </si>
  <si>
    <t>42.11.20</t>
  </si>
  <si>
    <t>Zadavatel:</t>
  </si>
  <si>
    <t>IČ:</t>
  </si>
  <si>
    <t>VŠB-TU Ostrava</t>
  </si>
  <si>
    <t>DIČ:</t>
  </si>
  <si>
    <t>Zhotovitel:</t>
  </si>
  <si>
    <t>MARPO s.r.o., 28. října 66/201, Ostrava</t>
  </si>
  <si>
    <t>Projektant:</t>
  </si>
  <si>
    <t>MARPO s.r.o.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</si>
  <si>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</si>
  <si>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</si>
  <si>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</si>
  <si>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</si>
  <si>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</si>
  <si>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</si>
  <si>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</si>
  <si>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</si>
  <si>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</si>
  <si>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</si>
  <si>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</si>
  <si>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</si>
  <si>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</si>
  <si>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</si>
  <si>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</si>
  <si>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</si>
  <si>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</si>
  <si>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</si>
  <si>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</si>
  <si>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</si>
  <si>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</si>
  <si>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</si>
  <si>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</si>
  <si>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</si>
  <si>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</si>
  <si>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</si>
  <si>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</si>
  <si>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</si>
  <si>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</si>
  <si>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</si>
  <si>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</si>
  <si>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</si>
  <si>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</si>
  <si>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</si>
  <si>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</si>
  <si>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</si>
  <si>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</si>
  <si>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</si>
  <si>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</si>
  <si>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</si>
  <si>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</si>
  <si>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</si>
  <si>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</si>
  <si>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</si>
  <si>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</si>
  <si>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</si>
  <si>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</si>
  <si>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</si>
  <si>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Parkoviště Sever</t>
  </si>
  <si>
    <t>STA</t>
  </si>
  <si>
    <t>1</t>
  </si>
  <si>
    <t>{7d3d2a3e-49ea-4b5a-b644-9c2e08b2877c}</t>
  </si>
  <si>
    <t>2</t>
  </si>
  <si>
    <t>/</t>
  </si>
  <si>
    <t>D.1.1</t>
  </si>
  <si>
    <t xml:space="preserve">Architektonicko-stavební řešení </t>
  </si>
  <si>
    <t>Soupis</t>
  </si>
  <si>
    <t>{97dff12a-98af-4de1-a245-2234f522c09a}</t>
  </si>
  <si>
    <t>D.1.4.2</t>
  </si>
  <si>
    <t>Odvodnění</t>
  </si>
  <si>
    <t>{b9154cc0-fee0-4311-a2ab-a088d3ad3ccc}</t>
  </si>
  <si>
    <t>D.1.4.3</t>
  </si>
  <si>
    <t>Silnoproudá elektrotechnika</t>
  </si>
  <si>
    <t>{9d886b86-1d0c-4c78-9383-95003d13e8df}</t>
  </si>
  <si>
    <t>D.1.4.4</t>
  </si>
  <si>
    <t>Slaboproudá zařízení</t>
  </si>
  <si>
    <t>{1ba15828-09a6-43d6-8f91-30a65423831e}</t>
  </si>
  <si>
    <t>D.1.4.8</t>
  </si>
  <si>
    <t xml:space="preserve">Sadové úpravy </t>
  </si>
  <si>
    <t>{3dc9359f-3b3b-4685-82ae-331e4b081254}</t>
  </si>
  <si>
    <t>KRYCÍ LIST SOUPISU PRACÍ</t>
  </si>
  <si>
    <t>Objekt:</t>
  </si>
  <si>
    <t>Soupis:</t>
  </si>
  <si>
    <t xml:space="preserve">D.1.1 - Architektonicko-stavební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</si>
  <si>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</si>
  <si>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</si>
  <si>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</si>
  <si>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</si>
  <si>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</si>
  <si>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</si>
  <si>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</si>
  <si>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</si>
  <si>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</si>
  <si>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</si>
  <si>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</si>
  <si>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</si>
  <si>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</si>
  <si>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</si>
  <si>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</si>
  <si>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</si>
  <si>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</si>
  <si>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</si>
  <si>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</si>
  <si>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</si>
  <si>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</si>
  <si>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</si>
  <si>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</si>
  <si>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</si>
  <si>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</si>
  <si>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</si>
  <si>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</si>
  <si>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</si>
  <si>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</si>
  <si>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</si>
  <si>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</si>
  <si>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113106271</t>
  </si>
  <si>
    <t>Rozebrání dlažeb vozovek ze zámkové dlažby s ložem z kameniva strojně pl přes 50 do 200 m2</t>
  </si>
  <si>
    <t>m2</t>
  </si>
  <si>
    <t>CS ÚRS 2020 01</t>
  </si>
  <si>
    <t>4</t>
  </si>
  <si>
    <t>204627631</t>
  </si>
  <si>
    <t>113107162</t>
  </si>
  <si>
    <t>Odstranění podkladu z kameniva tl 200 mm strojně pl přes 50 do 200 m2</t>
  </si>
  <si>
    <t>-1243262772</t>
  </si>
  <si>
    <t>3</t>
  </si>
  <si>
    <t>113107164</t>
  </si>
  <si>
    <t>Odstranění podkladu z kameniva tl 400 mm strojně pl přes 50 do 200 m2</t>
  </si>
  <si>
    <t>-390903455</t>
  </si>
  <si>
    <t>113107182</t>
  </si>
  <si>
    <t>Odstranění podkladu živičného tl 100 mm strojně pl přes 50 do 200 m2</t>
  </si>
  <si>
    <t>683214820</t>
  </si>
  <si>
    <t>5</t>
  </si>
  <si>
    <t>113107224</t>
  </si>
  <si>
    <t>Odstranění podkladu z kameniva drceného tl 400 mm strojně pl přes 200 m2</t>
  </si>
  <si>
    <t>-1001878187</t>
  </si>
  <si>
    <t>6</t>
  </si>
  <si>
    <t>113107242</t>
  </si>
  <si>
    <t>Odstranění podkladu živičného tl 100 mm strojně pl přes 200 m2</t>
  </si>
  <si>
    <t>-2127383039</t>
  </si>
  <si>
    <t>7</t>
  </si>
  <si>
    <t>113154111</t>
  </si>
  <si>
    <t>Frézování živičného krytu tl 30 mm pruh š 0,5 m pl do 500 m2 bez překážek v trase</t>
  </si>
  <si>
    <t>887636641</t>
  </si>
  <si>
    <t>8</t>
  </si>
  <si>
    <t>113202111</t>
  </si>
  <si>
    <t>Vytrhání obrub krajníků obrubníků stojatých</t>
  </si>
  <si>
    <t>m</t>
  </si>
  <si>
    <t>548366714</t>
  </si>
  <si>
    <t>VV</t>
  </si>
  <si>
    <t>"viz situace BP" (52,1+47,84)+(100,4+136,1)+(11,25)</t>
  </si>
  <si>
    <t>Součet</t>
  </si>
  <si>
    <t>9</t>
  </si>
  <si>
    <t>121151104</t>
  </si>
  <si>
    <t>Sejmutí ornice plochy do 100 m2 tl vrstvy do 250 mm strojně</t>
  </si>
  <si>
    <t>-1990468113</t>
  </si>
  <si>
    <t>10</t>
  </si>
  <si>
    <t>132251101</t>
  </si>
  <si>
    <t>Hloubení rýh nezapažených  š do 800 mm v hornině třídy těžitelnosti I, skupiny 3 objem do 20 m3 strojně</t>
  </si>
  <si>
    <t>m3</t>
  </si>
  <si>
    <t>30139276</t>
  </si>
  <si>
    <t>"NS_obruby" 0,4*(99,95+236,5+11,25)*0,3</t>
  </si>
  <si>
    <t>11</t>
  </si>
  <si>
    <t>162251102</t>
  </si>
  <si>
    <t>Vodorovné přemístění do 50 m výkopku/sypaniny z horniny třídy těžitelnosti I, skupiny 1 až 3</t>
  </si>
  <si>
    <t>-177784215</t>
  </si>
  <si>
    <t>P</t>
  </si>
  <si>
    <t>Poznámka k položce:_x000D_
-pro zpětné zásypy _ tam a zpět</t>
  </si>
  <si>
    <t>12,517*2 'Přepočtené koeficientem množství</t>
  </si>
  <si>
    <t>12</t>
  </si>
  <si>
    <t>162751117</t>
  </si>
  <si>
    <t>Vodorovné přemístění do 10000 m výkopku/sypaniny z horniny třídy těžitelnosti I, skupiny 1 až 3</t>
  </si>
  <si>
    <t>-916735962</t>
  </si>
  <si>
    <t>"NS_obruby" 0,4*(99,95+236,5+11,25)*0,3*0,7</t>
  </si>
  <si>
    <t>13</t>
  </si>
  <si>
    <t>162751119</t>
  </si>
  <si>
    <t>Příplatek k vodorovnému přemístění výkopku/sypaniny z horniny třídy těžitelnosti I, skupiny 1 až 3 ZKD 1000 m přes 10000 m</t>
  </si>
  <si>
    <t>427911383</t>
  </si>
  <si>
    <t>29,207*10 'Přepočtené koeficientem množství</t>
  </si>
  <si>
    <t>14</t>
  </si>
  <si>
    <t>171201231</t>
  </si>
  <si>
    <t xml:space="preserve">Poplatek za uložení zeminy a kamení na skládce (skládkovné) </t>
  </si>
  <si>
    <t>t</t>
  </si>
  <si>
    <t>595124267</t>
  </si>
  <si>
    <t>29,207*1,8 'Přepočtené koeficientem množství</t>
  </si>
  <si>
    <t>171251201</t>
  </si>
  <si>
    <t>Uložení sypaniny na skládky nebo meziskládky</t>
  </si>
  <si>
    <t>1890570348</t>
  </si>
  <si>
    <t>16</t>
  </si>
  <si>
    <t>174151101</t>
  </si>
  <si>
    <t>Zásyp jam, šachet rýh nebo kolem objektů sypaninou se zhutněním</t>
  </si>
  <si>
    <t>1795211956</t>
  </si>
  <si>
    <t>"NS_obruby" 0,4*(99,95+236,5+11,25)*0,3*0,3</t>
  </si>
  <si>
    <t>17</t>
  </si>
  <si>
    <t>181951R12</t>
  </si>
  <si>
    <t xml:space="preserve">Úprava pláně v hornině třídy těžitelnosti I, skupiny 1 až 3 se zhutněním_ručním vibračním pěchem / válcem </t>
  </si>
  <si>
    <t>CS VLASTNÍ</t>
  </si>
  <si>
    <t>790521566</t>
  </si>
  <si>
    <t>"NS_skladba_D3" (197,4+28,6)</t>
  </si>
  <si>
    <t>"NS_obruby" 0,4*(99,95+236,5+11,25)</t>
  </si>
  <si>
    <t>18</t>
  </si>
  <si>
    <t>460120016</t>
  </si>
  <si>
    <t>Naložení výkopku ručně z hornin třídy 1 až 4</t>
  </si>
  <si>
    <t>231989336</t>
  </si>
  <si>
    <t>Komunikace pozemní</t>
  </si>
  <si>
    <t>19</t>
  </si>
  <si>
    <t>564201111</t>
  </si>
  <si>
    <t>Podklad nebo podsyp ze štěrkopísku ŠP tl 40 mm</t>
  </si>
  <si>
    <t>1782251358</t>
  </si>
  <si>
    <t>Poznámka k položce:_x000D_
FRAKCE _ 0-4 mm</t>
  </si>
  <si>
    <t>20</t>
  </si>
  <si>
    <t>564221112</t>
  </si>
  <si>
    <t>Podklad nebo podsyp ze štěrkopísku ŠP tl 90 mm</t>
  </si>
  <si>
    <t>-1998674485</t>
  </si>
  <si>
    <t>Poznámka k položce:_x000D_
FRAKCE _ 4-8 mm</t>
  </si>
  <si>
    <t>"NS_skladba_D4" (179,2+137,8)</t>
  </si>
  <si>
    <t>564851111</t>
  </si>
  <si>
    <t>Podklad ze štěrkodrtě ŠD tl 150 mm</t>
  </si>
  <si>
    <t>-1098429123</t>
  </si>
  <si>
    <t>23</t>
  </si>
  <si>
    <t>573111112</t>
  </si>
  <si>
    <t xml:space="preserve">Postřik živičný infiltrační s posypem z asfaltu </t>
  </si>
  <si>
    <t>-1654402485</t>
  </si>
  <si>
    <t>"NS_skladba_Dx4" (221,5)</t>
  </si>
  <si>
    <t>24</t>
  </si>
  <si>
    <t>573231108</t>
  </si>
  <si>
    <t xml:space="preserve">Postřik živičný spojovací ze silniční emulze </t>
  </si>
  <si>
    <t>-1259749709</t>
  </si>
  <si>
    <t>"NS_skladba_D1" (319,8)</t>
  </si>
  <si>
    <t>25</t>
  </si>
  <si>
    <t>577144031</t>
  </si>
  <si>
    <t>Asfaltový beton vrstva obrusná ACO 11+ tl 50 mm š do 1,5 m z modifikovaného asfaltu</t>
  </si>
  <si>
    <t>294839311</t>
  </si>
  <si>
    <t>26</t>
  </si>
  <si>
    <t>577175R32</t>
  </si>
  <si>
    <t>Asfaltový beton vrstva ložní ACL 16+ tl. průměr 100 mm š do 1,5 m z modifikovaného asfaltu</t>
  </si>
  <si>
    <t>-879961613</t>
  </si>
  <si>
    <t>27</t>
  </si>
  <si>
    <t>596211121</t>
  </si>
  <si>
    <t>Kladení zámkové dlažby komunikací pro pěší tl 60 mm skupiny B pl do 100 m2</t>
  </si>
  <si>
    <t>1937412484</t>
  </si>
  <si>
    <t>28</t>
  </si>
  <si>
    <t>M</t>
  </si>
  <si>
    <t>59245R12</t>
  </si>
  <si>
    <t>dlažba zámková _ 200/200/60 mm přírodní _ (specifikace dle PD a TZ)</t>
  </si>
  <si>
    <t>1585639655</t>
  </si>
  <si>
    <t>226*1,1 'Přepočtené koeficientem množství</t>
  </si>
  <si>
    <t>31</t>
  </si>
  <si>
    <t>596212222</t>
  </si>
  <si>
    <t>Kladení zámkové dlažby pozemních komunikací tl 80 mm skupiny B pl do 300 m2</t>
  </si>
  <si>
    <t>-108230983</t>
  </si>
  <si>
    <t>32</t>
  </si>
  <si>
    <t>59245R97</t>
  </si>
  <si>
    <t>dlažba zámková _ 200/200/80 mm přírodní _ (specifikace dle PD a TZ)</t>
  </si>
  <si>
    <t>829188059</t>
  </si>
  <si>
    <t>317*1,1 'Přepočtené koeficientem množství</t>
  </si>
  <si>
    <t>35</t>
  </si>
  <si>
    <t>599141111</t>
  </si>
  <si>
    <t>Vyplnění spár mezi silničními dílci živičnou zálivkou</t>
  </si>
  <si>
    <t>-1754891626</t>
  </si>
  <si>
    <t>Ostatní konstrukce a práce, bourání</t>
  </si>
  <si>
    <t>36</t>
  </si>
  <si>
    <t>915111R11</t>
  </si>
  <si>
    <t xml:space="preserve">Vodorovné dopravní značení </t>
  </si>
  <si>
    <t>kpl.</t>
  </si>
  <si>
    <t>-1302646851</t>
  </si>
  <si>
    <t xml:space="preserve">Poznámka k položce:_x000D_
Kompletní systémová dodávka a provedení dle specifikace PD a TZ včetně všech přímo souvisejících prací/činností a dodávek_x000D_
------------------------------------------------------------------------------------------------------------------------------------------------------_x000D_
Obnoví se vodorovné dopravní značení při vjezdu do areálu, bude zde provedeno značení V12a. Vodorovné značení bude provedeno nástřikem barvou na asfaltový povrch. </t>
  </si>
  <si>
    <t>"předpoklad-bude upřesněno v rámci realizace/dílenské dokumentace" 1,0</t>
  </si>
  <si>
    <t>37</t>
  </si>
  <si>
    <t>916231213</t>
  </si>
  <si>
    <t>Osazení chodníkového obrubníku betonového stojatého s boční opěrou do lože z betonu prostého</t>
  </si>
  <si>
    <t>-1996789150</t>
  </si>
  <si>
    <t>38</t>
  </si>
  <si>
    <t>59217019</t>
  </si>
  <si>
    <t>obrubník betonový chodníkový 1000x100x200mm</t>
  </si>
  <si>
    <t>790502699</t>
  </si>
  <si>
    <t>236,5*1,1 'Přepočtené koeficientem množství</t>
  </si>
  <si>
    <t>39</t>
  </si>
  <si>
    <t>2013467619</t>
  </si>
  <si>
    <t>40</t>
  </si>
  <si>
    <t>59217017</t>
  </si>
  <si>
    <t>obrubník betonový chodníkový 1000x100x250mm</t>
  </si>
  <si>
    <t>1688758969</t>
  </si>
  <si>
    <t>11,25*1,1 'Přepočtené koeficientem množství</t>
  </si>
  <si>
    <t>41</t>
  </si>
  <si>
    <t>916331112</t>
  </si>
  <si>
    <t>Osazení zahradního obrubníku betonového do lože z betonu s boční opěrou</t>
  </si>
  <si>
    <t>-132477541</t>
  </si>
  <si>
    <t>42</t>
  </si>
  <si>
    <t>59217002</t>
  </si>
  <si>
    <t>obrubník betonový zahradní šedý 1000x50x200mm</t>
  </si>
  <si>
    <t>-909389578</t>
  </si>
  <si>
    <t>99,95*1,1 'Přepočtené koeficientem množství</t>
  </si>
  <si>
    <t>43</t>
  </si>
  <si>
    <t>58932941</t>
  </si>
  <si>
    <t>beton C 25/30 kamenivo frakce 0/16</t>
  </si>
  <si>
    <t>1858251153</t>
  </si>
  <si>
    <t>15,6818181818182*1,1 'Přepočtené koeficientem množství</t>
  </si>
  <si>
    <t>44</t>
  </si>
  <si>
    <t>919726123</t>
  </si>
  <si>
    <t>Geotextilie pro ochranu, separaci a filtraci netkaná měrná hmotnost do 500 g/m2</t>
  </si>
  <si>
    <t>1320766797</t>
  </si>
  <si>
    <t>"NS_skladba_D3" (197,4+28,6)*1,1</t>
  </si>
  <si>
    <t>45</t>
  </si>
  <si>
    <t>919735112</t>
  </si>
  <si>
    <t>Řezání stávajícího živičného krytu hl do 100 mm</t>
  </si>
  <si>
    <t>1081845819</t>
  </si>
  <si>
    <t>46</t>
  </si>
  <si>
    <t>938909311</t>
  </si>
  <si>
    <t>Čištění vozovek metením strojně podkladu nebo krytu betonového nebo živičného</t>
  </si>
  <si>
    <t>1899936200</t>
  </si>
  <si>
    <t>47</t>
  </si>
  <si>
    <t>961055111</t>
  </si>
  <si>
    <t>Bourání základů ze ŽB</t>
  </si>
  <si>
    <t>-1727970025</t>
  </si>
  <si>
    <t>"stávající zídky_předpoklad-bude upřesněno v rámci realizace" (65,5*0,6*0,8)</t>
  </si>
  <si>
    <t>48</t>
  </si>
  <si>
    <t>962052211</t>
  </si>
  <si>
    <t>Bourání zdiva nadzákladového ze ŽB přes 1 m3</t>
  </si>
  <si>
    <t>-1100105338</t>
  </si>
  <si>
    <t>"stávající zídky_předpoklad-bude upřesněno v rámci realizace" (65,5*0,5*0,7)</t>
  </si>
  <si>
    <t>50</t>
  </si>
  <si>
    <t>985121121</t>
  </si>
  <si>
    <t>Tryskání betonu nebo dlažeb vodou pod tlakem do 300 barů</t>
  </si>
  <si>
    <t>-1235600072</t>
  </si>
  <si>
    <t>997</t>
  </si>
  <si>
    <t>Přesun sutě</t>
  </si>
  <si>
    <t>51</t>
  </si>
  <si>
    <t>997013R31</t>
  </si>
  <si>
    <t xml:space="preserve">Poplatek za uložení na skládce (skládkovné) stavebního odpadu bez rozlišení </t>
  </si>
  <si>
    <t>719497662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</si>
  <si>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</si>
  <si>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52</t>
  </si>
  <si>
    <t>997321511</t>
  </si>
  <si>
    <t>Vodorovná doprava suti a vybouraných hmot po suchu do 1 km</t>
  </si>
  <si>
    <t>-369336144</t>
  </si>
  <si>
    <t>53</t>
  </si>
  <si>
    <t>997321519</t>
  </si>
  <si>
    <t>Příplatek ZKD 1km vodorovné dopravy suti a vybouraných hmot po suchu</t>
  </si>
  <si>
    <t>431547485</t>
  </si>
  <si>
    <t>751,329*20 'Přepočtené koeficientem množství</t>
  </si>
  <si>
    <t>54</t>
  </si>
  <si>
    <t>997321611</t>
  </si>
  <si>
    <t>Nakládání nebo překládání suti a vybouraných hmot</t>
  </si>
  <si>
    <t>622142162</t>
  </si>
  <si>
    <t>998</t>
  </si>
  <si>
    <t>Přesun hmot</t>
  </si>
  <si>
    <t>55</t>
  </si>
  <si>
    <t>998225111</t>
  </si>
  <si>
    <t xml:space="preserve">Přesun hmot pro pozemní komunikace s krytem </t>
  </si>
  <si>
    <t>263544824</t>
  </si>
  <si>
    <t>PSV</t>
  </si>
  <si>
    <t>Práce a dodávky PSV</t>
  </si>
  <si>
    <t>767</t>
  </si>
  <si>
    <t>Konstrukce zámečnické</t>
  </si>
  <si>
    <t>56</t>
  </si>
  <si>
    <t>767431R02</t>
  </si>
  <si>
    <t xml:space="preserve">Pohon posuvné brány _ demontáž stávajícího + dodávka a montáž nového pohonu </t>
  </si>
  <si>
    <t>kus</t>
  </si>
  <si>
    <t>320148131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</si>
  <si>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výrobků.</t>
  </si>
  <si>
    <t>D.1.4.2 - Odvodnění</t>
  </si>
  <si>
    <t>N00 - Technika prostředí staveb / inženýrské sítě</t>
  </si>
  <si>
    <t>N00</t>
  </si>
  <si>
    <t>Technika prostředí staveb / inženýrské sítě</t>
  </si>
  <si>
    <t>N00_R01</t>
  </si>
  <si>
    <t>Odvodnění_ viz samostatný soupis prací</t>
  </si>
  <si>
    <t>512</t>
  </si>
  <si>
    <t>1760750416</t>
  </si>
  <si>
    <t>D.1.4.3 - Silnoproudá elektrotechnika</t>
  </si>
  <si>
    <t>Silnoproudá elektrotechnika _ viz samostatný soupis prací</t>
  </si>
  <si>
    <t>1421970129</t>
  </si>
  <si>
    <t>D.1.4.4 - Slaboproudá zařízení</t>
  </si>
  <si>
    <t>Slaboproudá zařízení _ viz samostatný soupis prací</t>
  </si>
  <si>
    <t>1181736492</t>
  </si>
  <si>
    <t xml:space="preserve">D.1.4.8 - Sadové úpravy </t>
  </si>
  <si>
    <t>N00 - Inženýrské objekty</t>
  </si>
  <si>
    <t>Inženýrské objekty</t>
  </si>
  <si>
    <t>Sadové úpravy _ viz samostatný soupis prací</t>
  </si>
  <si>
    <t>STAVEBNÍ ÚPRAVY ZPEVNĚNÝCH PLOCH AREÁLU FBI, SO-04</t>
  </si>
  <si>
    <t>SO-04</t>
  </si>
  <si>
    <t>SO-04 - Parkoviště Sever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</si>
</sst>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topLeftCell="A70" workbookViewId="0">
      <selection activeCell="BE96" sqref="BE9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0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99" t="s">
        <v>13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200" t="s">
        <v>402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16</v>
      </c>
      <c r="AK7" s="25" t="s">
        <v>17</v>
      </c>
      <c r="AN7" s="23" t="s">
        <v>18</v>
      </c>
      <c r="AR7" s="19"/>
      <c r="BS7" s="16" t="s">
        <v>6</v>
      </c>
    </row>
    <row r="8" spans="1:74" s="1" customFormat="1" ht="12" customHeight="1">
      <c r="B8" s="19"/>
      <c r="D8" s="25" t="s">
        <v>19</v>
      </c>
      <c r="K8" s="23" t="s">
        <v>20</v>
      </c>
      <c r="AK8" s="25" t="s">
        <v>21</v>
      </c>
      <c r="AN8" s="189">
        <v>44074</v>
      </c>
      <c r="AR8" s="19"/>
      <c r="BS8" s="16" t="s">
        <v>6</v>
      </c>
    </row>
    <row r="9" spans="1:74" s="1" customFormat="1" ht="29.25" customHeight="1">
      <c r="B9" s="19"/>
      <c r="D9" s="22" t="s">
        <v>22</v>
      </c>
      <c r="K9" s="26" t="s">
        <v>23</v>
      </c>
      <c r="AK9" s="22" t="s">
        <v>24</v>
      </c>
      <c r="AN9" s="26" t="s">
        <v>25</v>
      </c>
      <c r="AR9" s="19"/>
      <c r="BS9" s="16" t="s">
        <v>6</v>
      </c>
    </row>
    <row r="10" spans="1:74" s="1" customFormat="1" ht="12" customHeight="1">
      <c r="B10" s="19"/>
      <c r="D10" s="25" t="s">
        <v>26</v>
      </c>
      <c r="AK10" s="25" t="s">
        <v>27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28</v>
      </c>
      <c r="AK11" s="25" t="s">
        <v>29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30</v>
      </c>
      <c r="AK13" s="25" t="s">
        <v>27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31</v>
      </c>
      <c r="AK14" s="25" t="s">
        <v>29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32</v>
      </c>
      <c r="AK16" s="25" t="s">
        <v>27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33</v>
      </c>
      <c r="AK17" s="25" t="s">
        <v>29</v>
      </c>
      <c r="AN17" s="23" t="s">
        <v>1</v>
      </c>
      <c r="AR17" s="19"/>
      <c r="BS17" s="16" t="s">
        <v>34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35</v>
      </c>
      <c r="AK19" s="25" t="s">
        <v>27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20</v>
      </c>
      <c r="AK20" s="25" t="s">
        <v>29</v>
      </c>
      <c r="AN20" s="23" t="s">
        <v>1</v>
      </c>
      <c r="AR20" s="19"/>
      <c r="BS20" s="16" t="s">
        <v>34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36</v>
      </c>
      <c r="AR22" s="19"/>
    </row>
    <row r="23" spans="1:71" s="1" customFormat="1" ht="71.25" customHeight="1">
      <c r="B23" s="19"/>
      <c r="E23" s="201" t="s">
        <v>37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pans="1:71" s="2" customFormat="1" ht="25.9" customHeight="1">
      <c r="A26" s="29"/>
      <c r="B26" s="30"/>
      <c r="C26" s="29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ROUND(AG94,2)</f>
        <v>0</v>
      </c>
      <c r="AL26" s="203"/>
      <c r="AM26" s="203"/>
      <c r="AN26" s="203"/>
      <c r="AO26" s="203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4" t="s">
        <v>39</v>
      </c>
      <c r="M28" s="204"/>
      <c r="N28" s="204"/>
      <c r="O28" s="204"/>
      <c r="P28" s="204"/>
      <c r="Q28" s="29"/>
      <c r="R28" s="29"/>
      <c r="S28" s="29"/>
      <c r="T28" s="29"/>
      <c r="U28" s="29"/>
      <c r="V28" s="29"/>
      <c r="W28" s="204" t="s">
        <v>40</v>
      </c>
      <c r="X28" s="204"/>
      <c r="Y28" s="204"/>
      <c r="Z28" s="204"/>
      <c r="AA28" s="204"/>
      <c r="AB28" s="204"/>
      <c r="AC28" s="204"/>
      <c r="AD28" s="204"/>
      <c r="AE28" s="204"/>
      <c r="AF28" s="29"/>
      <c r="AG28" s="29"/>
      <c r="AH28" s="29"/>
      <c r="AI28" s="29"/>
      <c r="AJ28" s="29"/>
      <c r="AK28" s="204" t="s">
        <v>41</v>
      </c>
      <c r="AL28" s="204"/>
      <c r="AM28" s="204"/>
      <c r="AN28" s="204"/>
      <c r="AO28" s="204"/>
      <c r="AP28" s="29"/>
      <c r="AQ28" s="29"/>
      <c r="AR28" s="30"/>
      <c r="BE28" s="29"/>
    </row>
    <row r="29" spans="1:71" s="3" customFormat="1" ht="14.45" customHeight="1">
      <c r="B29" s="34"/>
      <c r="D29" s="25" t="s">
        <v>42</v>
      </c>
      <c r="F29" s="25" t="s">
        <v>43</v>
      </c>
      <c r="L29" s="192">
        <v>0.21</v>
      </c>
      <c r="M29" s="193"/>
      <c r="N29" s="193"/>
      <c r="O29" s="193"/>
      <c r="P29" s="193"/>
      <c r="W29" s="194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4">
        <f>ROUND(AV94, 2)</f>
        <v>0</v>
      </c>
      <c r="AL29" s="193"/>
      <c r="AM29" s="193"/>
      <c r="AN29" s="193"/>
      <c r="AO29" s="193"/>
      <c r="AR29" s="34"/>
    </row>
    <row r="30" spans="1:71" s="3" customFormat="1" ht="14.45" customHeight="1">
      <c r="B30" s="34"/>
      <c r="F30" s="25" t="s">
        <v>44</v>
      </c>
      <c r="L30" s="192">
        <v>0.15</v>
      </c>
      <c r="M30" s="193"/>
      <c r="N30" s="193"/>
      <c r="O30" s="193"/>
      <c r="P30" s="193"/>
      <c r="W30" s="194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4">
        <f>ROUND(AW94, 2)</f>
        <v>0</v>
      </c>
      <c r="AL30" s="193"/>
      <c r="AM30" s="193"/>
      <c r="AN30" s="193"/>
      <c r="AO30" s="193"/>
      <c r="AR30" s="34"/>
    </row>
    <row r="31" spans="1:71" s="3" customFormat="1" ht="14.45" hidden="1" customHeight="1">
      <c r="B31" s="34"/>
      <c r="F31" s="25" t="s">
        <v>45</v>
      </c>
      <c r="L31" s="192">
        <v>0.21</v>
      </c>
      <c r="M31" s="193"/>
      <c r="N31" s="193"/>
      <c r="O31" s="193"/>
      <c r="P31" s="193"/>
      <c r="W31" s="194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4">
        <v>0</v>
      </c>
      <c r="AL31" s="193"/>
      <c r="AM31" s="193"/>
      <c r="AN31" s="193"/>
      <c r="AO31" s="193"/>
      <c r="AR31" s="34"/>
    </row>
    <row r="32" spans="1:71" s="3" customFormat="1" ht="14.45" hidden="1" customHeight="1">
      <c r="B32" s="34"/>
      <c r="F32" s="25" t="s">
        <v>46</v>
      </c>
      <c r="L32" s="192">
        <v>0.15</v>
      </c>
      <c r="M32" s="193"/>
      <c r="N32" s="193"/>
      <c r="O32" s="193"/>
      <c r="P32" s="193"/>
      <c r="W32" s="194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4">
        <v>0</v>
      </c>
      <c r="AL32" s="193"/>
      <c r="AM32" s="193"/>
      <c r="AN32" s="193"/>
      <c r="AO32" s="193"/>
      <c r="AR32" s="34"/>
    </row>
    <row r="33" spans="1:57" s="3" customFormat="1" ht="14.45" hidden="1" customHeight="1">
      <c r="B33" s="34"/>
      <c r="F33" s="25" t="s">
        <v>47</v>
      </c>
      <c r="L33" s="192">
        <v>0</v>
      </c>
      <c r="M33" s="193"/>
      <c r="N33" s="193"/>
      <c r="O33" s="193"/>
      <c r="P33" s="193"/>
      <c r="W33" s="194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4">
        <v>0</v>
      </c>
      <c r="AL33" s="193"/>
      <c r="AM33" s="193"/>
      <c r="AN33" s="193"/>
      <c r="AO33" s="193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198" t="s">
        <v>50</v>
      </c>
      <c r="Y35" s="196"/>
      <c r="Z35" s="196"/>
      <c r="AA35" s="196"/>
      <c r="AB35" s="196"/>
      <c r="AC35" s="37"/>
      <c r="AD35" s="37"/>
      <c r="AE35" s="37"/>
      <c r="AF35" s="37"/>
      <c r="AG35" s="37"/>
      <c r="AH35" s="37"/>
      <c r="AI35" s="37"/>
      <c r="AJ35" s="37"/>
      <c r="AK35" s="195">
        <f>SUM(AK26:AK33)</f>
        <v>0</v>
      </c>
      <c r="AL35" s="196"/>
      <c r="AM35" s="196"/>
      <c r="AN35" s="196"/>
      <c r="AO35" s="19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9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9"/>
      <c r="B60" s="30"/>
      <c r="C60" s="29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P60" s="29"/>
      <c r="AQ60" s="29"/>
      <c r="AR60" s="30"/>
      <c r="BE60" s="29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9"/>
      <c r="B64" s="30"/>
      <c r="C64" s="29"/>
      <c r="D64" s="40" t="s">
        <v>55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56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9"/>
      <c r="B75" s="30"/>
      <c r="C75" s="29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0" t="s">
        <v>57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5" t="s">
        <v>12</v>
      </c>
      <c r="L84" s="4" t="str">
        <f>K5</f>
        <v>N20-129_exp5_SO04</v>
      </c>
      <c r="AR84" s="48"/>
    </row>
    <row r="85" spans="1:91" s="5" customFormat="1" ht="36.950000000000003" customHeight="1">
      <c r="B85" s="49"/>
      <c r="C85" s="50" t="s">
        <v>14</v>
      </c>
      <c r="L85" s="219" t="str">
        <f>K6</f>
        <v>STAVEBNÍ ÚPRAVY ZPEVNĚNÝCH PLOCH AREÁLU FBI, SO-04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5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5" t="s">
        <v>21</v>
      </c>
      <c r="AJ87" s="29"/>
      <c r="AK87" s="29"/>
      <c r="AL87" s="29"/>
      <c r="AM87" s="221">
        <f>IF(AN8= "","",AN8)</f>
        <v>44074</v>
      </c>
      <c r="AN87" s="221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5" t="s">
        <v>26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VŠB-TU Ostrava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5" t="s">
        <v>32</v>
      </c>
      <c r="AJ89" s="29"/>
      <c r="AK89" s="29"/>
      <c r="AL89" s="29"/>
      <c r="AM89" s="222" t="str">
        <f>IF(E17="","",E17)</f>
        <v>MARPO s.r.o.</v>
      </c>
      <c r="AN89" s="223"/>
      <c r="AO89" s="223"/>
      <c r="AP89" s="223"/>
      <c r="AQ89" s="29"/>
      <c r="AR89" s="30"/>
      <c r="AS89" s="224" t="s">
        <v>58</v>
      </c>
      <c r="AT89" s="22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5" t="s">
        <v>30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>MARPO s.r.o., 28. října 66/201, Ostrava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5" t="s">
        <v>35</v>
      </c>
      <c r="AJ90" s="29"/>
      <c r="AK90" s="29"/>
      <c r="AL90" s="29"/>
      <c r="AM90" s="222" t="str">
        <f>IF(E20="","",E20)</f>
        <v xml:space="preserve"> </v>
      </c>
      <c r="AN90" s="223"/>
      <c r="AO90" s="223"/>
      <c r="AP90" s="223"/>
      <c r="AQ90" s="29"/>
      <c r="AR90" s="30"/>
      <c r="AS90" s="226"/>
      <c r="AT90" s="22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6"/>
      <c r="AT91" s="22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8" t="s">
        <v>59</v>
      </c>
      <c r="D92" s="209"/>
      <c r="E92" s="209"/>
      <c r="F92" s="209"/>
      <c r="G92" s="209"/>
      <c r="H92" s="57"/>
      <c r="I92" s="210" t="s">
        <v>60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2" t="s">
        <v>61</v>
      </c>
      <c r="AH92" s="209"/>
      <c r="AI92" s="209"/>
      <c r="AJ92" s="209"/>
      <c r="AK92" s="209"/>
      <c r="AL92" s="209"/>
      <c r="AM92" s="209"/>
      <c r="AN92" s="210" t="s">
        <v>62</v>
      </c>
      <c r="AO92" s="209"/>
      <c r="AP92" s="211"/>
      <c r="AQ92" s="58" t="s">
        <v>63</v>
      </c>
      <c r="AR92" s="30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 t="shared" ref="AN94:AN100" si="0">SUM(AG94,AT94)</f>
        <v>0</v>
      </c>
      <c r="AO94" s="218"/>
      <c r="AP94" s="218"/>
      <c r="AQ94" s="69" t="s">
        <v>1</v>
      </c>
      <c r="AR94" s="65"/>
      <c r="AS94" s="70">
        <f>ROUND(AS95,2)</f>
        <v>0</v>
      </c>
      <c r="AT94" s="71">
        <f t="shared" ref="AT94:AT100" si="1">ROUND(SUM(AV94:AW94),2)</f>
        <v>0</v>
      </c>
      <c r="AU94" s="72">
        <f>ROUND(AU95,5)</f>
        <v>2166.4338400000001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77</v>
      </c>
      <c r="BT94" s="74" t="s">
        <v>78</v>
      </c>
      <c r="BU94" s="75" t="s">
        <v>79</v>
      </c>
      <c r="BV94" s="74" t="s">
        <v>80</v>
      </c>
      <c r="BW94" s="74" t="s">
        <v>4</v>
      </c>
      <c r="BX94" s="74" t="s">
        <v>81</v>
      </c>
      <c r="CL94" s="74" t="s">
        <v>16</v>
      </c>
    </row>
    <row r="95" spans="1:91" s="7" customFormat="1" ht="16.5" customHeight="1">
      <c r="B95" s="76"/>
      <c r="C95" s="77"/>
      <c r="D95" s="215" t="s">
        <v>403</v>
      </c>
      <c r="E95" s="215"/>
      <c r="F95" s="215"/>
      <c r="G95" s="215"/>
      <c r="H95" s="215"/>
      <c r="I95" s="78"/>
      <c r="J95" s="215" t="s">
        <v>82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6">
        <f>ROUND(SUM(AG96:AG100),2)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79" t="s">
        <v>83</v>
      </c>
      <c r="AR95" s="76"/>
      <c r="AS95" s="80">
        <f>ROUND(SUM(AS96:AS100),2)</f>
        <v>0</v>
      </c>
      <c r="AT95" s="81">
        <f t="shared" si="1"/>
        <v>0</v>
      </c>
      <c r="AU95" s="82">
        <f>ROUND(SUM(AU96:AU100),5)</f>
        <v>2166.4338400000001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ROUND(SUM(AZ96:AZ100),2)</f>
        <v>0</v>
      </c>
      <c r="BA95" s="81">
        <f>ROUND(SUM(BA96:BA100),2)</f>
        <v>0</v>
      </c>
      <c r="BB95" s="81">
        <f>ROUND(SUM(BB96:BB100),2)</f>
        <v>0</v>
      </c>
      <c r="BC95" s="81">
        <f>ROUND(SUM(BC96:BC100),2)</f>
        <v>0</v>
      </c>
      <c r="BD95" s="83">
        <f>ROUND(SUM(BD96:BD100),2)</f>
        <v>0</v>
      </c>
      <c r="BS95" s="84" t="s">
        <v>77</v>
      </c>
      <c r="BT95" s="84" t="s">
        <v>84</v>
      </c>
      <c r="BU95" s="84" t="s">
        <v>79</v>
      </c>
      <c r="BV95" s="84" t="s">
        <v>80</v>
      </c>
      <c r="BW95" s="84" t="s">
        <v>85</v>
      </c>
      <c r="BX95" s="84" t="s">
        <v>4</v>
      </c>
      <c r="CL95" s="84" t="s">
        <v>16</v>
      </c>
      <c r="CM95" s="84" t="s">
        <v>86</v>
      </c>
    </row>
    <row r="96" spans="1:91" s="4" customFormat="1" ht="16.5" customHeight="1">
      <c r="A96" s="85" t="s">
        <v>87</v>
      </c>
      <c r="B96" s="48"/>
      <c r="C96" s="10"/>
      <c r="D96" s="10"/>
      <c r="E96" s="207" t="s">
        <v>88</v>
      </c>
      <c r="F96" s="207"/>
      <c r="G96" s="207"/>
      <c r="H96" s="207"/>
      <c r="I96" s="207"/>
      <c r="J96" s="10"/>
      <c r="K96" s="207" t="s">
        <v>89</v>
      </c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5">
        <f>'D.1.1 - Architektonicko-s...'!J32</f>
        <v>0</v>
      </c>
      <c r="AH96" s="206"/>
      <c r="AI96" s="206"/>
      <c r="AJ96" s="206"/>
      <c r="AK96" s="206"/>
      <c r="AL96" s="206"/>
      <c r="AM96" s="206"/>
      <c r="AN96" s="205">
        <f t="shared" si="0"/>
        <v>0</v>
      </c>
      <c r="AO96" s="206"/>
      <c r="AP96" s="206"/>
      <c r="AQ96" s="86" t="s">
        <v>90</v>
      </c>
      <c r="AR96" s="48"/>
      <c r="AS96" s="87">
        <v>0</v>
      </c>
      <c r="AT96" s="88">
        <f t="shared" si="1"/>
        <v>0</v>
      </c>
      <c r="AU96" s="89">
        <f>'D.1.1 - Architektonicko-s...'!P128</f>
        <v>2166.4338409999996</v>
      </c>
      <c r="AV96" s="88">
        <f>'D.1.1 - Architektonicko-s...'!J35</f>
        <v>0</v>
      </c>
      <c r="AW96" s="88">
        <f>'D.1.1 - Architektonicko-s...'!J36</f>
        <v>0</v>
      </c>
      <c r="AX96" s="88">
        <f>'D.1.1 - Architektonicko-s...'!J37</f>
        <v>0</v>
      </c>
      <c r="AY96" s="88">
        <f>'D.1.1 - Architektonicko-s...'!J38</f>
        <v>0</v>
      </c>
      <c r="AZ96" s="88">
        <f>'D.1.1 - Architektonicko-s...'!F35</f>
        <v>0</v>
      </c>
      <c r="BA96" s="88">
        <f>'D.1.1 - Architektonicko-s...'!F36</f>
        <v>0</v>
      </c>
      <c r="BB96" s="88">
        <f>'D.1.1 - Architektonicko-s...'!F37</f>
        <v>0</v>
      </c>
      <c r="BC96" s="88">
        <f>'D.1.1 - Architektonicko-s...'!F38</f>
        <v>0</v>
      </c>
      <c r="BD96" s="90">
        <f>'D.1.1 - Architektonicko-s...'!F39</f>
        <v>0</v>
      </c>
      <c r="BT96" s="23" t="s">
        <v>86</v>
      </c>
      <c r="BV96" s="23" t="s">
        <v>80</v>
      </c>
      <c r="BW96" s="23" t="s">
        <v>91</v>
      </c>
      <c r="BX96" s="23" t="s">
        <v>85</v>
      </c>
      <c r="CL96" s="23" t="s">
        <v>16</v>
      </c>
    </row>
    <row r="97" spans="1:90" s="4" customFormat="1" ht="16.5" customHeight="1">
      <c r="A97" s="85" t="s">
        <v>87</v>
      </c>
      <c r="B97" s="48"/>
      <c r="C97" s="10"/>
      <c r="D97" s="10"/>
      <c r="E97" s="207" t="s">
        <v>92</v>
      </c>
      <c r="F97" s="207"/>
      <c r="G97" s="207"/>
      <c r="H97" s="207"/>
      <c r="I97" s="207"/>
      <c r="J97" s="10"/>
      <c r="K97" s="207" t="s">
        <v>93</v>
      </c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5">
        <f>'D.1.4.2 - Odvodnění'!J32</f>
        <v>0</v>
      </c>
      <c r="AH97" s="206"/>
      <c r="AI97" s="206"/>
      <c r="AJ97" s="206"/>
      <c r="AK97" s="206"/>
      <c r="AL97" s="206"/>
      <c r="AM97" s="206"/>
      <c r="AN97" s="205">
        <f t="shared" si="0"/>
        <v>0</v>
      </c>
      <c r="AO97" s="206"/>
      <c r="AP97" s="206"/>
      <c r="AQ97" s="86" t="s">
        <v>90</v>
      </c>
      <c r="AR97" s="48"/>
      <c r="AS97" s="87">
        <v>0</v>
      </c>
      <c r="AT97" s="88">
        <f t="shared" si="1"/>
        <v>0</v>
      </c>
      <c r="AU97" s="89">
        <f>'D.1.4.2 - Odvodnění'!P121</f>
        <v>0</v>
      </c>
      <c r="AV97" s="88">
        <f>'D.1.4.2 - Odvodnění'!J35</f>
        <v>0</v>
      </c>
      <c r="AW97" s="88">
        <f>'D.1.4.2 - Odvodnění'!J36</f>
        <v>0</v>
      </c>
      <c r="AX97" s="88">
        <f>'D.1.4.2 - Odvodnění'!J37</f>
        <v>0</v>
      </c>
      <c r="AY97" s="88">
        <f>'D.1.4.2 - Odvodnění'!J38</f>
        <v>0</v>
      </c>
      <c r="AZ97" s="88">
        <f>'D.1.4.2 - Odvodnění'!F35</f>
        <v>0</v>
      </c>
      <c r="BA97" s="88">
        <f>'D.1.4.2 - Odvodnění'!F36</f>
        <v>0</v>
      </c>
      <c r="BB97" s="88">
        <f>'D.1.4.2 - Odvodnění'!F37</f>
        <v>0</v>
      </c>
      <c r="BC97" s="88">
        <f>'D.1.4.2 - Odvodnění'!F38</f>
        <v>0</v>
      </c>
      <c r="BD97" s="90">
        <f>'D.1.4.2 - Odvodnění'!F39</f>
        <v>0</v>
      </c>
      <c r="BT97" s="23" t="s">
        <v>86</v>
      </c>
      <c r="BV97" s="23" t="s">
        <v>80</v>
      </c>
      <c r="BW97" s="23" t="s">
        <v>94</v>
      </c>
      <c r="BX97" s="23" t="s">
        <v>85</v>
      </c>
      <c r="CL97" s="23" t="s">
        <v>16</v>
      </c>
    </row>
    <row r="98" spans="1:90" s="4" customFormat="1" ht="16.5" customHeight="1">
      <c r="A98" s="85" t="s">
        <v>87</v>
      </c>
      <c r="B98" s="48"/>
      <c r="C98" s="10"/>
      <c r="D98" s="10"/>
      <c r="E98" s="207" t="s">
        <v>95</v>
      </c>
      <c r="F98" s="207"/>
      <c r="G98" s="207"/>
      <c r="H98" s="207"/>
      <c r="I98" s="207"/>
      <c r="J98" s="10"/>
      <c r="K98" s="207" t="s">
        <v>96</v>
      </c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5">
        <f>'D.1.4.3 - Silnoproudá ele...'!J32</f>
        <v>0</v>
      </c>
      <c r="AH98" s="206"/>
      <c r="AI98" s="206"/>
      <c r="AJ98" s="206"/>
      <c r="AK98" s="206"/>
      <c r="AL98" s="206"/>
      <c r="AM98" s="206"/>
      <c r="AN98" s="205">
        <f t="shared" si="0"/>
        <v>0</v>
      </c>
      <c r="AO98" s="206"/>
      <c r="AP98" s="206"/>
      <c r="AQ98" s="86" t="s">
        <v>90</v>
      </c>
      <c r="AR98" s="48"/>
      <c r="AS98" s="87">
        <v>0</v>
      </c>
      <c r="AT98" s="88">
        <f t="shared" si="1"/>
        <v>0</v>
      </c>
      <c r="AU98" s="89">
        <f>'D.1.4.3 - Silnoproudá ele...'!P121</f>
        <v>0</v>
      </c>
      <c r="AV98" s="88">
        <f>'D.1.4.3 - Silnoproudá ele...'!J35</f>
        <v>0</v>
      </c>
      <c r="AW98" s="88">
        <f>'D.1.4.3 - Silnoproudá ele...'!J36</f>
        <v>0</v>
      </c>
      <c r="AX98" s="88">
        <f>'D.1.4.3 - Silnoproudá ele...'!J37</f>
        <v>0</v>
      </c>
      <c r="AY98" s="88">
        <f>'D.1.4.3 - Silnoproudá ele...'!J38</f>
        <v>0</v>
      </c>
      <c r="AZ98" s="88">
        <f>'D.1.4.3 - Silnoproudá ele...'!F35</f>
        <v>0</v>
      </c>
      <c r="BA98" s="88">
        <f>'D.1.4.3 - Silnoproudá ele...'!F36</f>
        <v>0</v>
      </c>
      <c r="BB98" s="88">
        <f>'D.1.4.3 - Silnoproudá ele...'!F37</f>
        <v>0</v>
      </c>
      <c r="BC98" s="88">
        <f>'D.1.4.3 - Silnoproudá ele...'!F38</f>
        <v>0</v>
      </c>
      <c r="BD98" s="90">
        <f>'D.1.4.3 - Silnoproudá ele...'!F39</f>
        <v>0</v>
      </c>
      <c r="BT98" s="23" t="s">
        <v>86</v>
      </c>
      <c r="BV98" s="23" t="s">
        <v>80</v>
      </c>
      <c r="BW98" s="23" t="s">
        <v>97</v>
      </c>
      <c r="BX98" s="23" t="s">
        <v>85</v>
      </c>
      <c r="CL98" s="23" t="s">
        <v>16</v>
      </c>
    </row>
    <row r="99" spans="1:90" s="4" customFormat="1" ht="16.5" customHeight="1">
      <c r="A99" s="85" t="s">
        <v>87</v>
      </c>
      <c r="B99" s="48"/>
      <c r="C99" s="10"/>
      <c r="D99" s="10"/>
      <c r="E99" s="207" t="s">
        <v>98</v>
      </c>
      <c r="F99" s="207"/>
      <c r="G99" s="207"/>
      <c r="H99" s="207"/>
      <c r="I99" s="207"/>
      <c r="J99" s="10"/>
      <c r="K99" s="207" t="s">
        <v>99</v>
      </c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5">
        <f>'D.1.4.4 - Slaboproudá zař...'!J32</f>
        <v>0</v>
      </c>
      <c r="AH99" s="206"/>
      <c r="AI99" s="206"/>
      <c r="AJ99" s="206"/>
      <c r="AK99" s="206"/>
      <c r="AL99" s="206"/>
      <c r="AM99" s="206"/>
      <c r="AN99" s="205">
        <f t="shared" si="0"/>
        <v>0</v>
      </c>
      <c r="AO99" s="206"/>
      <c r="AP99" s="206"/>
      <c r="AQ99" s="86" t="s">
        <v>90</v>
      </c>
      <c r="AR99" s="48"/>
      <c r="AS99" s="87">
        <v>0</v>
      </c>
      <c r="AT99" s="88">
        <f t="shared" si="1"/>
        <v>0</v>
      </c>
      <c r="AU99" s="89">
        <f>'D.1.4.4 - Slaboproudá zař...'!P121</f>
        <v>0</v>
      </c>
      <c r="AV99" s="88">
        <f>'D.1.4.4 - Slaboproudá zař...'!J35</f>
        <v>0</v>
      </c>
      <c r="AW99" s="88">
        <f>'D.1.4.4 - Slaboproudá zař...'!J36</f>
        <v>0</v>
      </c>
      <c r="AX99" s="88">
        <f>'D.1.4.4 - Slaboproudá zař...'!J37</f>
        <v>0</v>
      </c>
      <c r="AY99" s="88">
        <f>'D.1.4.4 - Slaboproudá zař...'!J38</f>
        <v>0</v>
      </c>
      <c r="AZ99" s="88">
        <f>'D.1.4.4 - Slaboproudá zař...'!F35</f>
        <v>0</v>
      </c>
      <c r="BA99" s="88">
        <f>'D.1.4.4 - Slaboproudá zař...'!F36</f>
        <v>0</v>
      </c>
      <c r="BB99" s="88">
        <f>'D.1.4.4 - Slaboproudá zař...'!F37</f>
        <v>0</v>
      </c>
      <c r="BC99" s="88">
        <f>'D.1.4.4 - Slaboproudá zař...'!F38</f>
        <v>0</v>
      </c>
      <c r="BD99" s="90">
        <f>'D.1.4.4 - Slaboproudá zař...'!F39</f>
        <v>0</v>
      </c>
      <c r="BT99" s="23" t="s">
        <v>86</v>
      </c>
      <c r="BV99" s="23" t="s">
        <v>80</v>
      </c>
      <c r="BW99" s="23" t="s">
        <v>100</v>
      </c>
      <c r="BX99" s="23" t="s">
        <v>85</v>
      </c>
      <c r="CL99" s="23" t="s">
        <v>16</v>
      </c>
    </row>
    <row r="100" spans="1:90" s="4" customFormat="1" ht="16.5" customHeight="1">
      <c r="A100" s="85" t="s">
        <v>87</v>
      </c>
      <c r="B100" s="48"/>
      <c r="C100" s="10"/>
      <c r="D100" s="10"/>
      <c r="E100" s="207" t="s">
        <v>101</v>
      </c>
      <c r="F100" s="207"/>
      <c r="G100" s="207"/>
      <c r="H100" s="207"/>
      <c r="I100" s="207"/>
      <c r="J100" s="10"/>
      <c r="K100" s="207" t="s">
        <v>102</v>
      </c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5">
        <f>'D.1.4.8 - Sadové úpravy '!J32</f>
        <v>0</v>
      </c>
      <c r="AH100" s="206"/>
      <c r="AI100" s="206"/>
      <c r="AJ100" s="206"/>
      <c r="AK100" s="206"/>
      <c r="AL100" s="206"/>
      <c r="AM100" s="206"/>
      <c r="AN100" s="205">
        <f t="shared" si="0"/>
        <v>0</v>
      </c>
      <c r="AO100" s="206"/>
      <c r="AP100" s="206"/>
      <c r="AQ100" s="86" t="s">
        <v>90</v>
      </c>
      <c r="AR100" s="48"/>
      <c r="AS100" s="87">
        <v>0</v>
      </c>
      <c r="AT100" s="88">
        <f t="shared" si="1"/>
        <v>0</v>
      </c>
      <c r="AU100" s="89">
        <f>'D.1.4.8 - Sadové úpravy '!P121</f>
        <v>0</v>
      </c>
      <c r="AV100" s="88">
        <f>'D.1.4.8 - Sadové úpravy '!J35</f>
        <v>0</v>
      </c>
      <c r="AW100" s="88">
        <f>'D.1.4.8 - Sadové úpravy '!J36</f>
        <v>0</v>
      </c>
      <c r="AX100" s="88">
        <f>'D.1.4.8 - Sadové úpravy '!J37</f>
        <v>0</v>
      </c>
      <c r="AY100" s="88">
        <f>'D.1.4.8 - Sadové úpravy '!J38</f>
        <v>0</v>
      </c>
      <c r="AZ100" s="88">
        <f>'D.1.4.8 - Sadové úpravy '!F35</f>
        <v>0</v>
      </c>
      <c r="BA100" s="88">
        <f>'D.1.4.8 - Sadové úpravy '!F36</f>
        <v>0</v>
      </c>
      <c r="BB100" s="88">
        <f>'D.1.4.8 - Sadové úpravy '!F37</f>
        <v>0</v>
      </c>
      <c r="BC100" s="88">
        <f>'D.1.4.8 - Sadové úpravy '!F38</f>
        <v>0</v>
      </c>
      <c r="BD100" s="90">
        <f>'D.1.4.8 - Sadové úpravy '!F39</f>
        <v>0</v>
      </c>
      <c r="BT100" s="23" t="s">
        <v>86</v>
      </c>
      <c r="BV100" s="23" t="s">
        <v>80</v>
      </c>
      <c r="BW100" s="23" t="s">
        <v>103</v>
      </c>
      <c r="BX100" s="23" t="s">
        <v>85</v>
      </c>
      <c r="CL100" s="23" t="s">
        <v>16</v>
      </c>
    </row>
    <row r="101" spans="1:90" s="2" customFormat="1" ht="30" customHeight="1">
      <c r="A101" s="29"/>
      <c r="B101" s="30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30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</row>
    <row r="102" spans="1:90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30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</row>
  </sheetData>
  <mergeCells count="60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1 - Architektonicko-s...'!C2" display="/" xr:uid="{00000000-0004-0000-0000-000000000000}"/>
    <hyperlink ref="A97" location="'D.1.4.2 - Odvodnění'!C2" display="/" xr:uid="{00000000-0004-0000-0000-000001000000}"/>
    <hyperlink ref="A98" location="'D.1.4.3 - Silnoproudá ele...'!C2" display="/" xr:uid="{00000000-0004-0000-0000-000002000000}"/>
    <hyperlink ref="A99" location="'D.1.4.4 - Slaboproudá zař...'!C2" display="/" xr:uid="{00000000-0004-0000-0000-000003000000}"/>
    <hyperlink ref="A100" location="'D.1.4.8 - Sadové úpravy '!C2" display="/" xr:uid="{00000000-0004-0000-0000-000004000000}"/>
  </hyperlinks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&amp;LSO-04&amp;CStrana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44"/>
  <sheetViews>
    <sheetView showGridLines="0" topLeftCell="A17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104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STAVEBNÍ ÚPRAVY ZPEVNĚNÝCH PLOCH AREÁLU FBI, SO-04</v>
      </c>
      <c r="F7" s="230"/>
      <c r="G7" s="230"/>
      <c r="H7" s="230"/>
      <c r="L7" s="19"/>
    </row>
    <row r="8" spans="1:46" s="1" customFormat="1" ht="12" customHeight="1">
      <c r="B8" s="19"/>
      <c r="D8" s="25" t="s">
        <v>105</v>
      </c>
      <c r="L8" s="19"/>
    </row>
    <row r="9" spans="1:46" s="2" customFormat="1" ht="16.5" customHeight="1">
      <c r="A9" s="29"/>
      <c r="B9" s="30"/>
      <c r="C9" s="29"/>
      <c r="D9" s="29"/>
      <c r="E9" s="228" t="s">
        <v>404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106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9" t="s">
        <v>107</v>
      </c>
      <c r="F11" s="229"/>
      <c r="G11" s="229"/>
      <c r="H11" s="2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15</v>
      </c>
      <c r="E13" s="29"/>
      <c r="F13" s="23" t="s">
        <v>16</v>
      </c>
      <c r="G13" s="29"/>
      <c r="H13" s="29"/>
      <c r="I13" s="25" t="s">
        <v>17</v>
      </c>
      <c r="J13" s="23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19</v>
      </c>
      <c r="E14" s="29"/>
      <c r="F14" s="23" t="s">
        <v>20</v>
      </c>
      <c r="G14" s="29"/>
      <c r="H14" s="29"/>
      <c r="I14" s="25" t="s">
        <v>21</v>
      </c>
      <c r="J14" s="52">
        <f>'Rekapitulace stavby'!AN8</f>
        <v>44074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26</v>
      </c>
      <c r="E16" s="29"/>
      <c r="F16" s="29"/>
      <c r="G16" s="29"/>
      <c r="H16" s="29"/>
      <c r="I16" s="25" t="s">
        <v>27</v>
      </c>
      <c r="J16" s="23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28</v>
      </c>
      <c r="F17" s="29"/>
      <c r="G17" s="29"/>
      <c r="H17" s="29"/>
      <c r="I17" s="25" t="s">
        <v>29</v>
      </c>
      <c r="J17" s="23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30</v>
      </c>
      <c r="E19" s="29"/>
      <c r="F19" s="29"/>
      <c r="G19" s="29"/>
      <c r="H19" s="29"/>
      <c r="I19" s="25" t="s">
        <v>27</v>
      </c>
      <c r="J19" s="23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" t="s">
        <v>31</v>
      </c>
      <c r="F20" s="29"/>
      <c r="G20" s="29"/>
      <c r="H20" s="29"/>
      <c r="I20" s="25" t="s">
        <v>29</v>
      </c>
      <c r="J20" s="23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32</v>
      </c>
      <c r="E22" s="29"/>
      <c r="F22" s="29"/>
      <c r="G22" s="29"/>
      <c r="H22" s="29"/>
      <c r="I22" s="25" t="s">
        <v>27</v>
      </c>
      <c r="J22" s="23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33</v>
      </c>
      <c r="F23" s="29"/>
      <c r="G23" s="29"/>
      <c r="H23" s="29"/>
      <c r="I23" s="25" t="s">
        <v>29</v>
      </c>
      <c r="J23" s="23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35</v>
      </c>
      <c r="E25" s="29"/>
      <c r="F25" s="29"/>
      <c r="G25" s="29"/>
      <c r="H25" s="29"/>
      <c r="I25" s="25" t="s">
        <v>27</v>
      </c>
      <c r="J25" s="23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25" t="s">
        <v>29</v>
      </c>
      <c r="J26" s="23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83.25" customHeight="1">
      <c r="A29" s="93"/>
      <c r="B29" s="94"/>
      <c r="C29" s="93"/>
      <c r="D29" s="93"/>
      <c r="E29" s="201" t="s">
        <v>37</v>
      </c>
      <c r="F29" s="201"/>
      <c r="G29" s="201"/>
      <c r="H29" s="201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38</v>
      </c>
      <c r="E32" s="29"/>
      <c r="F32" s="29"/>
      <c r="G32" s="29"/>
      <c r="H32" s="29"/>
      <c r="I32" s="29"/>
      <c r="J32" s="68">
        <f>ROUND(J128,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33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42</v>
      </c>
      <c r="E35" s="25" t="s">
        <v>43</v>
      </c>
      <c r="F35" s="98">
        <f>ROUND((SUM(BE128:BE243)),  2)</f>
        <v>0</v>
      </c>
      <c r="G35" s="29"/>
      <c r="H35" s="29"/>
      <c r="I35" s="99">
        <v>0.21</v>
      </c>
      <c r="J35" s="98">
        <f>ROUND(((SUM(BE128:BE243))*I35),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ROUND((SUM(BF128:BF243)),  2)</f>
        <v>0</v>
      </c>
      <c r="G36" s="29"/>
      <c r="H36" s="29"/>
      <c r="I36" s="99">
        <v>0.15</v>
      </c>
      <c r="J36" s="98">
        <f>ROUND(((SUM(BF128:BF243))*I36),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ROUND((SUM(BG128:BG243)),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ROUND((SUM(BH128:BH243)),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ROUND((SUM(BI128:BI243)),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48</v>
      </c>
      <c r="E41" s="57"/>
      <c r="F41" s="57"/>
      <c r="G41" s="102" t="s">
        <v>49</v>
      </c>
      <c r="H41" s="103" t="s">
        <v>50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9"/>
      <c r="B61" s="30"/>
      <c r="C61" s="29"/>
      <c r="D61" s="42" t="s">
        <v>53</v>
      </c>
      <c r="E61" s="32"/>
      <c r="F61" s="106" t="s">
        <v>54</v>
      </c>
      <c r="G61" s="42" t="s">
        <v>53</v>
      </c>
      <c r="H61" s="32"/>
      <c r="I61" s="32"/>
      <c r="J61" s="107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9"/>
      <c r="B76" s="30"/>
      <c r="C76" s="29"/>
      <c r="D76" s="42" t="s">
        <v>53</v>
      </c>
      <c r="E76" s="32"/>
      <c r="F76" s="106" t="s">
        <v>54</v>
      </c>
      <c r="G76" s="42" t="s">
        <v>53</v>
      </c>
      <c r="H76" s="32"/>
      <c r="I76" s="32"/>
      <c r="J76" s="107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0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5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8" t="str">
        <f>E7</f>
        <v>STAVEBNÍ ÚPRAVY ZPEVNĚNÝCH PLOCH AREÁLU FBI, SO-04</v>
      </c>
      <c r="F85" s="230"/>
      <c r="G85" s="230"/>
      <c r="H85" s="23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5" t="s">
        <v>105</v>
      </c>
      <c r="L86" s="19"/>
    </row>
    <row r="87" spans="1:31" s="2" customFormat="1" ht="16.5" customHeight="1">
      <c r="A87" s="29"/>
      <c r="B87" s="30"/>
      <c r="C87" s="29"/>
      <c r="D87" s="29"/>
      <c r="E87" s="228" t="s">
        <v>404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5" t="s">
        <v>106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9" t="str">
        <f>E11</f>
        <v xml:space="preserve">D.1.1 - Architektonicko-stavební řešení </v>
      </c>
      <c r="F89" s="229"/>
      <c r="G89" s="229"/>
      <c r="H89" s="229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5" t="s">
        <v>19</v>
      </c>
      <c r="D91" s="29"/>
      <c r="E91" s="29"/>
      <c r="F91" s="23" t="str">
        <f>F14</f>
        <v xml:space="preserve"> </v>
      </c>
      <c r="G91" s="29"/>
      <c r="H91" s="29"/>
      <c r="I91" s="25" t="s">
        <v>21</v>
      </c>
      <c r="J91" s="52">
        <f>IF(J14="","",J14)</f>
        <v>44074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5" t="s">
        <v>26</v>
      </c>
      <c r="D93" s="29"/>
      <c r="E93" s="29"/>
      <c r="F93" s="23" t="str">
        <f>E17</f>
        <v>VŠB-TU Ostrava</v>
      </c>
      <c r="G93" s="29"/>
      <c r="H93" s="29"/>
      <c r="I93" s="25" t="s">
        <v>32</v>
      </c>
      <c r="J93" s="27" t="str">
        <f>E23</f>
        <v>MARPO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5" t="s">
        <v>30</v>
      </c>
      <c r="D94" s="29"/>
      <c r="E94" s="29"/>
      <c r="F94" s="23" t="str">
        <f>IF(E20="","",E20)</f>
        <v>MARPO s.r.o., 28. října 66/201, Ostrava</v>
      </c>
      <c r="G94" s="29"/>
      <c r="H94" s="29"/>
      <c r="I94" s="25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109</v>
      </c>
      <c r="D96" s="100"/>
      <c r="E96" s="100"/>
      <c r="F96" s="100"/>
      <c r="G96" s="100"/>
      <c r="H96" s="100"/>
      <c r="I96" s="100"/>
      <c r="J96" s="109" t="s">
        <v>110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111</v>
      </c>
      <c r="D98" s="29"/>
      <c r="E98" s="29"/>
      <c r="F98" s="29"/>
      <c r="G98" s="29"/>
      <c r="H98" s="29"/>
      <c r="I98" s="29"/>
      <c r="J98" s="68">
        <f>J128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6" t="s">
        <v>112</v>
      </c>
    </row>
    <row r="99" spans="1:47" s="9" customFormat="1" ht="24.95" customHeight="1">
      <c r="B99" s="111"/>
      <c r="D99" s="112" t="s">
        <v>113</v>
      </c>
      <c r="E99" s="113"/>
      <c r="F99" s="113"/>
      <c r="G99" s="113"/>
      <c r="H99" s="113"/>
      <c r="I99" s="113"/>
      <c r="J99" s="114">
        <f>J129</f>
        <v>0</v>
      </c>
      <c r="L99" s="111"/>
    </row>
    <row r="100" spans="1:47" s="10" customFormat="1" ht="19.899999999999999" customHeight="1">
      <c r="B100" s="115"/>
      <c r="D100" s="116" t="s">
        <v>114</v>
      </c>
      <c r="E100" s="117"/>
      <c r="F100" s="117"/>
      <c r="G100" s="117"/>
      <c r="H100" s="117"/>
      <c r="I100" s="117"/>
      <c r="J100" s="118">
        <f>J130</f>
        <v>0</v>
      </c>
      <c r="L100" s="115"/>
    </row>
    <row r="101" spans="1:47" s="10" customFormat="1" ht="19.899999999999999" customHeight="1">
      <c r="B101" s="115"/>
      <c r="D101" s="116" t="s">
        <v>115</v>
      </c>
      <c r="E101" s="117"/>
      <c r="F101" s="117"/>
      <c r="G101" s="117"/>
      <c r="H101" s="117"/>
      <c r="I101" s="117"/>
      <c r="J101" s="118">
        <f>J164</f>
        <v>0</v>
      </c>
      <c r="L101" s="115"/>
    </row>
    <row r="102" spans="1:47" s="10" customFormat="1" ht="19.899999999999999" customHeight="1">
      <c r="B102" s="115"/>
      <c r="D102" s="116" t="s">
        <v>116</v>
      </c>
      <c r="E102" s="117"/>
      <c r="F102" s="117"/>
      <c r="G102" s="117"/>
      <c r="H102" s="117"/>
      <c r="I102" s="117"/>
      <c r="J102" s="118">
        <f>J201</f>
        <v>0</v>
      </c>
      <c r="L102" s="115"/>
    </row>
    <row r="103" spans="1:47" s="10" customFormat="1" ht="19.899999999999999" customHeight="1">
      <c r="B103" s="115"/>
      <c r="D103" s="116" t="s">
        <v>117</v>
      </c>
      <c r="E103" s="117"/>
      <c r="F103" s="117"/>
      <c r="G103" s="117"/>
      <c r="H103" s="117"/>
      <c r="I103" s="117"/>
      <c r="J103" s="118">
        <f>J231</f>
        <v>0</v>
      </c>
      <c r="L103" s="115"/>
    </row>
    <row r="104" spans="1:47" s="10" customFormat="1" ht="19.899999999999999" customHeight="1">
      <c r="B104" s="115"/>
      <c r="D104" s="116" t="s">
        <v>118</v>
      </c>
      <c r="E104" s="117"/>
      <c r="F104" s="117"/>
      <c r="G104" s="117"/>
      <c r="H104" s="117"/>
      <c r="I104" s="117"/>
      <c r="J104" s="118">
        <f>J238</f>
        <v>0</v>
      </c>
      <c r="L104" s="115"/>
    </row>
    <row r="105" spans="1:47" s="9" customFormat="1" ht="24.95" customHeight="1">
      <c r="B105" s="111"/>
      <c r="D105" s="112" t="s">
        <v>119</v>
      </c>
      <c r="E105" s="113"/>
      <c r="F105" s="113"/>
      <c r="G105" s="113"/>
      <c r="H105" s="113"/>
      <c r="I105" s="113"/>
      <c r="J105" s="114">
        <f>J240</f>
        <v>0</v>
      </c>
      <c r="L105" s="111"/>
    </row>
    <row r="106" spans="1:47" s="10" customFormat="1" ht="19.899999999999999" customHeight="1">
      <c r="B106" s="115"/>
      <c r="D106" s="116" t="s">
        <v>120</v>
      </c>
      <c r="E106" s="117"/>
      <c r="F106" s="117"/>
      <c r="G106" s="117"/>
      <c r="H106" s="117"/>
      <c r="I106" s="117"/>
      <c r="J106" s="118">
        <f>J241</f>
        <v>0</v>
      </c>
      <c r="L106" s="115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5" customHeight="1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5" customHeight="1">
      <c r="A113" s="29"/>
      <c r="B113" s="30"/>
      <c r="C113" s="20" t="s">
        <v>121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5" t="s">
        <v>14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8" t="str">
        <f>E7</f>
        <v>STAVEBNÍ ÚPRAVY ZPEVNĚNÝCH PLOCH AREÁLU FBI, SO-04</v>
      </c>
      <c r="F116" s="230"/>
      <c r="G116" s="230"/>
      <c r="H116" s="230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19"/>
      <c r="C117" s="25" t="s">
        <v>105</v>
      </c>
      <c r="L117" s="19"/>
    </row>
    <row r="118" spans="1:63" s="2" customFormat="1" ht="16.5" customHeight="1">
      <c r="A118" s="29"/>
      <c r="B118" s="30"/>
      <c r="C118" s="29"/>
      <c r="D118" s="29"/>
      <c r="E118" s="228" t="s">
        <v>404</v>
      </c>
      <c r="F118" s="229"/>
      <c r="G118" s="229"/>
      <c r="H118" s="2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5" t="s">
        <v>106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19" t="str">
        <f>E11</f>
        <v xml:space="preserve">D.1.1 - Architektonicko-stavební řešení </v>
      </c>
      <c r="F120" s="229"/>
      <c r="G120" s="229"/>
      <c r="H120" s="2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5" t="s">
        <v>19</v>
      </c>
      <c r="D122" s="29"/>
      <c r="E122" s="29"/>
      <c r="F122" s="23" t="str">
        <f>F14</f>
        <v xml:space="preserve"> </v>
      </c>
      <c r="G122" s="29"/>
      <c r="H122" s="29"/>
      <c r="I122" s="25" t="s">
        <v>21</v>
      </c>
      <c r="J122" s="52">
        <f>IF(J14="","",J14)</f>
        <v>44074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5" t="s">
        <v>26</v>
      </c>
      <c r="D124" s="29"/>
      <c r="E124" s="29"/>
      <c r="F124" s="23" t="str">
        <f>E17</f>
        <v>VŠB-TU Ostrava</v>
      </c>
      <c r="G124" s="29"/>
      <c r="H124" s="29"/>
      <c r="I124" s="25" t="s">
        <v>32</v>
      </c>
      <c r="J124" s="27" t="str">
        <f>E23</f>
        <v>MARPO s.r.o.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2" customHeight="1">
      <c r="A125" s="29"/>
      <c r="B125" s="30"/>
      <c r="C125" s="25" t="s">
        <v>30</v>
      </c>
      <c r="D125" s="29"/>
      <c r="E125" s="29"/>
      <c r="F125" s="23" t="str">
        <f>IF(E20="","",E20)</f>
        <v>MARPO s.r.o., 28. října 66/201, Ostrava</v>
      </c>
      <c r="G125" s="29"/>
      <c r="H125" s="29"/>
      <c r="I125" s="25" t="s">
        <v>35</v>
      </c>
      <c r="J125" s="27" t="str">
        <f>E26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19"/>
      <c r="B127" s="120"/>
      <c r="C127" s="121" t="s">
        <v>122</v>
      </c>
      <c r="D127" s="122" t="s">
        <v>63</v>
      </c>
      <c r="E127" s="122" t="s">
        <v>59</v>
      </c>
      <c r="F127" s="122" t="s">
        <v>60</v>
      </c>
      <c r="G127" s="122" t="s">
        <v>123</v>
      </c>
      <c r="H127" s="122" t="s">
        <v>124</v>
      </c>
      <c r="I127" s="122" t="s">
        <v>125</v>
      </c>
      <c r="J127" s="122" t="s">
        <v>110</v>
      </c>
      <c r="K127" s="123" t="s">
        <v>126</v>
      </c>
      <c r="L127" s="124"/>
      <c r="M127" s="59" t="s">
        <v>1</v>
      </c>
      <c r="N127" s="60" t="s">
        <v>42</v>
      </c>
      <c r="O127" s="60" t="s">
        <v>127</v>
      </c>
      <c r="P127" s="60" t="s">
        <v>128</v>
      </c>
      <c r="Q127" s="60" t="s">
        <v>129</v>
      </c>
      <c r="R127" s="60" t="s">
        <v>130</v>
      </c>
      <c r="S127" s="60" t="s">
        <v>131</v>
      </c>
      <c r="T127" s="61" t="s">
        <v>132</v>
      </c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</row>
    <row r="128" spans="1:63" s="2" customFormat="1" ht="22.9" customHeight="1">
      <c r="A128" s="29"/>
      <c r="B128" s="30"/>
      <c r="C128" s="66" t="s">
        <v>133</v>
      </c>
      <c r="D128" s="29"/>
      <c r="E128" s="29"/>
      <c r="F128" s="29"/>
      <c r="G128" s="29"/>
      <c r="H128" s="29"/>
      <c r="I128" s="29"/>
      <c r="J128" s="125">
        <f>BK128</f>
        <v>0</v>
      </c>
      <c r="K128" s="29"/>
      <c r="L128" s="30"/>
      <c r="M128" s="62"/>
      <c r="N128" s="53"/>
      <c r="O128" s="63"/>
      <c r="P128" s="126">
        <f>P129+P240</f>
        <v>2166.4338409999996</v>
      </c>
      <c r="Q128" s="63"/>
      <c r="R128" s="126">
        <f>R129+R240</f>
        <v>523.84401189999994</v>
      </c>
      <c r="S128" s="63"/>
      <c r="T128" s="127">
        <f>T129+T240</f>
        <v>751.32850999999994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6" t="s">
        <v>77</v>
      </c>
      <c r="AU128" s="16" t="s">
        <v>112</v>
      </c>
      <c r="BK128" s="128">
        <f>BK129+BK240</f>
        <v>0</v>
      </c>
    </row>
    <row r="129" spans="1:65" s="12" customFormat="1" ht="25.9" customHeight="1">
      <c r="B129" s="129"/>
      <c r="D129" s="130" t="s">
        <v>77</v>
      </c>
      <c r="E129" s="131" t="s">
        <v>134</v>
      </c>
      <c r="F129" s="131" t="s">
        <v>135</v>
      </c>
      <c r="J129" s="132">
        <f>BK129</f>
        <v>0</v>
      </c>
      <c r="L129" s="129"/>
      <c r="M129" s="133"/>
      <c r="N129" s="134"/>
      <c r="O129" s="134"/>
      <c r="P129" s="135">
        <f>P130+P164+P201+P231+P238</f>
        <v>2166.4338409999996</v>
      </c>
      <c r="Q129" s="134"/>
      <c r="R129" s="135">
        <f>R130+R164+R201+R231+R238</f>
        <v>523.84401189999994</v>
      </c>
      <c r="S129" s="134"/>
      <c r="T129" s="136">
        <f>T130+T164+T201+T231+T238</f>
        <v>751.32850999999994</v>
      </c>
      <c r="AR129" s="130" t="s">
        <v>84</v>
      </c>
      <c r="AT129" s="137" t="s">
        <v>77</v>
      </c>
      <c r="AU129" s="137" t="s">
        <v>78</v>
      </c>
      <c r="AY129" s="130" t="s">
        <v>136</v>
      </c>
      <c r="BK129" s="138">
        <f>BK130+BK164+BK201+BK231+BK238</f>
        <v>0</v>
      </c>
    </row>
    <row r="130" spans="1:65" s="12" customFormat="1" ht="22.9" customHeight="1">
      <c r="B130" s="129"/>
      <c r="D130" s="130" t="s">
        <v>77</v>
      </c>
      <c r="E130" s="139" t="s">
        <v>84</v>
      </c>
      <c r="F130" s="139" t="s">
        <v>137</v>
      </c>
      <c r="J130" s="140">
        <f>BK130</f>
        <v>0</v>
      </c>
      <c r="L130" s="129"/>
      <c r="M130" s="133"/>
      <c r="N130" s="134"/>
      <c r="O130" s="134"/>
      <c r="P130" s="135">
        <f>SUM(P131:P163)</f>
        <v>326.99666999999994</v>
      </c>
      <c r="Q130" s="134"/>
      <c r="R130" s="135">
        <f>SUM(R131:R163)</f>
        <v>1.0139400000000002E-2</v>
      </c>
      <c r="S130" s="134"/>
      <c r="T130" s="136">
        <f>SUM(T131:T163)</f>
        <v>613.12400999999988</v>
      </c>
      <c r="AR130" s="130" t="s">
        <v>84</v>
      </c>
      <c r="AT130" s="137" t="s">
        <v>77</v>
      </c>
      <c r="AU130" s="137" t="s">
        <v>84</v>
      </c>
      <c r="AY130" s="130" t="s">
        <v>136</v>
      </c>
      <c r="BK130" s="138">
        <f>SUM(BK131:BK163)</f>
        <v>0</v>
      </c>
    </row>
    <row r="131" spans="1:65" s="2" customFormat="1" ht="16.5" customHeight="1">
      <c r="A131" s="29"/>
      <c r="B131" s="141"/>
      <c r="C131" s="142" t="s">
        <v>84</v>
      </c>
      <c r="D131" s="142" t="s">
        <v>138</v>
      </c>
      <c r="E131" s="143" t="s">
        <v>139</v>
      </c>
      <c r="F131" s="144" t="s">
        <v>140</v>
      </c>
      <c r="G131" s="145" t="s">
        <v>141</v>
      </c>
      <c r="H131" s="146">
        <v>73.14</v>
      </c>
      <c r="I131" s="147"/>
      <c r="J131" s="147">
        <f t="shared" ref="J131:J138" si="0">ROUND(I131*H131,2)</f>
        <v>0</v>
      </c>
      <c r="K131" s="144" t="s">
        <v>142</v>
      </c>
      <c r="L131" s="30"/>
      <c r="M131" s="148" t="s">
        <v>1</v>
      </c>
      <c r="N131" s="149" t="s">
        <v>43</v>
      </c>
      <c r="O131" s="150">
        <v>3.2000000000000001E-2</v>
      </c>
      <c r="P131" s="150">
        <f t="shared" ref="P131:P138" si="1">O131*H131</f>
        <v>2.3404799999999999</v>
      </c>
      <c r="Q131" s="150">
        <v>0</v>
      </c>
      <c r="R131" s="150">
        <f t="shared" ref="R131:R138" si="2">Q131*H131</f>
        <v>0</v>
      </c>
      <c r="S131" s="150">
        <v>0.29499999999999998</v>
      </c>
      <c r="T131" s="151">
        <f t="shared" ref="T131:T138" si="3">S131*H131</f>
        <v>21.5763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2" t="s">
        <v>143</v>
      </c>
      <c r="AT131" s="152" t="s">
        <v>138</v>
      </c>
      <c r="AU131" s="152" t="s">
        <v>86</v>
      </c>
      <c r="AY131" s="16" t="s">
        <v>136</v>
      </c>
      <c r="BE131" s="153">
        <f t="shared" ref="BE131:BE138" si="4">IF(N131="základní",J131,0)</f>
        <v>0</v>
      </c>
      <c r="BF131" s="153">
        <f t="shared" ref="BF131:BF138" si="5">IF(N131="snížená",J131,0)</f>
        <v>0</v>
      </c>
      <c r="BG131" s="153">
        <f t="shared" ref="BG131:BG138" si="6">IF(N131="zákl. přenesená",J131,0)</f>
        <v>0</v>
      </c>
      <c r="BH131" s="153">
        <f t="shared" ref="BH131:BH138" si="7">IF(N131="sníž. přenesená",J131,0)</f>
        <v>0</v>
      </c>
      <c r="BI131" s="153">
        <f t="shared" ref="BI131:BI138" si="8">IF(N131="nulová",J131,0)</f>
        <v>0</v>
      </c>
      <c r="BJ131" s="16" t="s">
        <v>84</v>
      </c>
      <c r="BK131" s="153">
        <f t="shared" ref="BK131:BK138" si="9">ROUND(I131*H131,2)</f>
        <v>0</v>
      </c>
      <c r="BL131" s="16" t="s">
        <v>143</v>
      </c>
      <c r="BM131" s="152" t="s">
        <v>144</v>
      </c>
    </row>
    <row r="132" spans="1:65" s="2" customFormat="1" ht="16.5" customHeight="1">
      <c r="A132" s="29"/>
      <c r="B132" s="141"/>
      <c r="C132" s="142" t="s">
        <v>86</v>
      </c>
      <c r="D132" s="142" t="s">
        <v>138</v>
      </c>
      <c r="E132" s="143" t="s">
        <v>145</v>
      </c>
      <c r="F132" s="144" t="s">
        <v>146</v>
      </c>
      <c r="G132" s="145" t="s">
        <v>141</v>
      </c>
      <c r="H132" s="146">
        <v>198.56</v>
      </c>
      <c r="I132" s="147"/>
      <c r="J132" s="147">
        <f t="shared" si="0"/>
        <v>0</v>
      </c>
      <c r="K132" s="144" t="s">
        <v>142</v>
      </c>
      <c r="L132" s="30"/>
      <c r="M132" s="148" t="s">
        <v>1</v>
      </c>
      <c r="N132" s="149" t="s">
        <v>43</v>
      </c>
      <c r="O132" s="150">
        <v>0.10199999999999999</v>
      </c>
      <c r="P132" s="150">
        <f t="shared" si="1"/>
        <v>20.253119999999999</v>
      </c>
      <c r="Q132" s="150">
        <v>0</v>
      </c>
      <c r="R132" s="150">
        <f t="shared" si="2"/>
        <v>0</v>
      </c>
      <c r="S132" s="150">
        <v>0.28999999999999998</v>
      </c>
      <c r="T132" s="151">
        <f t="shared" si="3"/>
        <v>57.5824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2" t="s">
        <v>143</v>
      </c>
      <c r="AT132" s="152" t="s">
        <v>138</v>
      </c>
      <c r="AU132" s="152" t="s">
        <v>86</v>
      </c>
      <c r="AY132" s="16" t="s">
        <v>136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84</v>
      </c>
      <c r="BK132" s="153">
        <f t="shared" si="9"/>
        <v>0</v>
      </c>
      <c r="BL132" s="16" t="s">
        <v>143</v>
      </c>
      <c r="BM132" s="152" t="s">
        <v>147</v>
      </c>
    </row>
    <row r="133" spans="1:65" s="2" customFormat="1" ht="16.5" customHeight="1">
      <c r="A133" s="29"/>
      <c r="B133" s="141"/>
      <c r="C133" s="142" t="s">
        <v>148</v>
      </c>
      <c r="D133" s="142" t="s">
        <v>138</v>
      </c>
      <c r="E133" s="143" t="s">
        <v>149</v>
      </c>
      <c r="F133" s="144" t="s">
        <v>150</v>
      </c>
      <c r="G133" s="145" t="s">
        <v>141</v>
      </c>
      <c r="H133" s="146">
        <v>73.14</v>
      </c>
      <c r="I133" s="147"/>
      <c r="J133" s="147">
        <f t="shared" si="0"/>
        <v>0</v>
      </c>
      <c r="K133" s="144" t="s">
        <v>142</v>
      </c>
      <c r="L133" s="30"/>
      <c r="M133" s="148" t="s">
        <v>1</v>
      </c>
      <c r="N133" s="149" t="s">
        <v>43</v>
      </c>
      <c r="O133" s="150">
        <v>0.20100000000000001</v>
      </c>
      <c r="P133" s="150">
        <f t="shared" si="1"/>
        <v>14.701140000000001</v>
      </c>
      <c r="Q133" s="150">
        <v>0</v>
      </c>
      <c r="R133" s="150">
        <f t="shared" si="2"/>
        <v>0</v>
      </c>
      <c r="S133" s="150">
        <v>0.57999999999999996</v>
      </c>
      <c r="T133" s="151">
        <f t="shared" si="3"/>
        <v>42.421199999999999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2" t="s">
        <v>143</v>
      </c>
      <c r="AT133" s="152" t="s">
        <v>138</v>
      </c>
      <c r="AU133" s="152" t="s">
        <v>86</v>
      </c>
      <c r="AY133" s="16" t="s">
        <v>136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84</v>
      </c>
      <c r="BK133" s="153">
        <f t="shared" si="9"/>
        <v>0</v>
      </c>
      <c r="BL133" s="16" t="s">
        <v>143</v>
      </c>
      <c r="BM133" s="152" t="s">
        <v>151</v>
      </c>
    </row>
    <row r="134" spans="1:65" s="2" customFormat="1" ht="16.5" customHeight="1">
      <c r="A134" s="29"/>
      <c r="B134" s="141"/>
      <c r="C134" s="142" t="s">
        <v>143</v>
      </c>
      <c r="D134" s="142" t="s">
        <v>138</v>
      </c>
      <c r="E134" s="143" t="s">
        <v>152</v>
      </c>
      <c r="F134" s="144" t="s">
        <v>153</v>
      </c>
      <c r="G134" s="145" t="s">
        <v>141</v>
      </c>
      <c r="H134" s="146">
        <v>198.56</v>
      </c>
      <c r="I134" s="147"/>
      <c r="J134" s="147">
        <f t="shared" si="0"/>
        <v>0</v>
      </c>
      <c r="K134" s="144" t="s">
        <v>142</v>
      </c>
      <c r="L134" s="30"/>
      <c r="M134" s="148" t="s">
        <v>1</v>
      </c>
      <c r="N134" s="149" t="s">
        <v>43</v>
      </c>
      <c r="O134" s="150">
        <v>0.108</v>
      </c>
      <c r="P134" s="150">
        <f t="shared" si="1"/>
        <v>21.444479999999999</v>
      </c>
      <c r="Q134" s="150">
        <v>0</v>
      </c>
      <c r="R134" s="150">
        <f t="shared" si="2"/>
        <v>0</v>
      </c>
      <c r="S134" s="150">
        <v>0.22</v>
      </c>
      <c r="T134" s="151">
        <f t="shared" si="3"/>
        <v>43.683199999999999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2" t="s">
        <v>143</v>
      </c>
      <c r="AT134" s="152" t="s">
        <v>138</v>
      </c>
      <c r="AU134" s="152" t="s">
        <v>86</v>
      </c>
      <c r="AY134" s="16" t="s">
        <v>136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6" t="s">
        <v>84</v>
      </c>
      <c r="BK134" s="153">
        <f t="shared" si="9"/>
        <v>0</v>
      </c>
      <c r="BL134" s="16" t="s">
        <v>143</v>
      </c>
      <c r="BM134" s="152" t="s">
        <v>154</v>
      </c>
    </row>
    <row r="135" spans="1:65" s="2" customFormat="1" ht="16.5" customHeight="1">
      <c r="A135" s="29"/>
      <c r="B135" s="141"/>
      <c r="C135" s="142" t="s">
        <v>155</v>
      </c>
      <c r="D135" s="142" t="s">
        <v>138</v>
      </c>
      <c r="E135" s="143" t="s">
        <v>156</v>
      </c>
      <c r="F135" s="144" t="s">
        <v>157</v>
      </c>
      <c r="G135" s="145" t="s">
        <v>141</v>
      </c>
      <c r="H135" s="146">
        <v>438.2</v>
      </c>
      <c r="I135" s="147"/>
      <c r="J135" s="147">
        <f t="shared" si="0"/>
        <v>0</v>
      </c>
      <c r="K135" s="144" t="s">
        <v>142</v>
      </c>
      <c r="L135" s="30"/>
      <c r="M135" s="148" t="s">
        <v>1</v>
      </c>
      <c r="N135" s="149" t="s">
        <v>43</v>
      </c>
      <c r="O135" s="150">
        <v>0.14399999999999999</v>
      </c>
      <c r="P135" s="150">
        <f t="shared" si="1"/>
        <v>63.100799999999992</v>
      </c>
      <c r="Q135" s="150">
        <v>0</v>
      </c>
      <c r="R135" s="150">
        <f t="shared" si="2"/>
        <v>0</v>
      </c>
      <c r="S135" s="150">
        <v>0.57999999999999996</v>
      </c>
      <c r="T135" s="151">
        <f t="shared" si="3"/>
        <v>254.15599999999998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2" t="s">
        <v>143</v>
      </c>
      <c r="AT135" s="152" t="s">
        <v>138</v>
      </c>
      <c r="AU135" s="152" t="s">
        <v>86</v>
      </c>
      <c r="AY135" s="16" t="s">
        <v>136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6" t="s">
        <v>84</v>
      </c>
      <c r="BK135" s="153">
        <f t="shared" si="9"/>
        <v>0</v>
      </c>
      <c r="BL135" s="16" t="s">
        <v>143</v>
      </c>
      <c r="BM135" s="152" t="s">
        <v>158</v>
      </c>
    </row>
    <row r="136" spans="1:65" s="2" customFormat="1" ht="16.5" customHeight="1">
      <c r="A136" s="29"/>
      <c r="B136" s="141"/>
      <c r="C136" s="142" t="s">
        <v>159</v>
      </c>
      <c r="D136" s="142" t="s">
        <v>138</v>
      </c>
      <c r="E136" s="143" t="s">
        <v>160</v>
      </c>
      <c r="F136" s="144" t="s">
        <v>161</v>
      </c>
      <c r="G136" s="145" t="s">
        <v>141</v>
      </c>
      <c r="H136" s="146">
        <v>438.2</v>
      </c>
      <c r="I136" s="147"/>
      <c r="J136" s="147">
        <f t="shared" si="0"/>
        <v>0</v>
      </c>
      <c r="K136" s="144" t="s">
        <v>142</v>
      </c>
      <c r="L136" s="30"/>
      <c r="M136" s="148" t="s">
        <v>1</v>
      </c>
      <c r="N136" s="149" t="s">
        <v>43</v>
      </c>
      <c r="O136" s="150">
        <v>7.8E-2</v>
      </c>
      <c r="P136" s="150">
        <f t="shared" si="1"/>
        <v>34.179600000000001</v>
      </c>
      <c r="Q136" s="150">
        <v>0</v>
      </c>
      <c r="R136" s="150">
        <f t="shared" si="2"/>
        <v>0</v>
      </c>
      <c r="S136" s="150">
        <v>0.22</v>
      </c>
      <c r="T136" s="151">
        <f t="shared" si="3"/>
        <v>96.403999999999996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2" t="s">
        <v>143</v>
      </c>
      <c r="AT136" s="152" t="s">
        <v>138</v>
      </c>
      <c r="AU136" s="152" t="s">
        <v>86</v>
      </c>
      <c r="AY136" s="16" t="s">
        <v>136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6" t="s">
        <v>84</v>
      </c>
      <c r="BK136" s="153">
        <f t="shared" si="9"/>
        <v>0</v>
      </c>
      <c r="BL136" s="16" t="s">
        <v>143</v>
      </c>
      <c r="BM136" s="152" t="s">
        <v>162</v>
      </c>
    </row>
    <row r="137" spans="1:65" s="2" customFormat="1" ht="16.5" customHeight="1">
      <c r="A137" s="29"/>
      <c r="B137" s="141"/>
      <c r="C137" s="142" t="s">
        <v>163</v>
      </c>
      <c r="D137" s="142" t="s">
        <v>138</v>
      </c>
      <c r="E137" s="143" t="s">
        <v>164</v>
      </c>
      <c r="F137" s="144" t="s">
        <v>165</v>
      </c>
      <c r="G137" s="145" t="s">
        <v>141</v>
      </c>
      <c r="H137" s="146">
        <v>337.98</v>
      </c>
      <c r="I137" s="147"/>
      <c r="J137" s="147">
        <f t="shared" si="0"/>
        <v>0</v>
      </c>
      <c r="K137" s="144" t="s">
        <v>142</v>
      </c>
      <c r="L137" s="30"/>
      <c r="M137" s="148" t="s">
        <v>1</v>
      </c>
      <c r="N137" s="149" t="s">
        <v>43</v>
      </c>
      <c r="O137" s="150">
        <v>6.4000000000000001E-2</v>
      </c>
      <c r="P137" s="150">
        <f t="shared" si="1"/>
        <v>21.63072</v>
      </c>
      <c r="Q137" s="150">
        <v>3.0000000000000001E-5</v>
      </c>
      <c r="R137" s="150">
        <f t="shared" si="2"/>
        <v>1.0139400000000002E-2</v>
      </c>
      <c r="S137" s="150">
        <v>7.6999999999999999E-2</v>
      </c>
      <c r="T137" s="151">
        <f t="shared" si="3"/>
        <v>26.024460000000001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2" t="s">
        <v>143</v>
      </c>
      <c r="AT137" s="152" t="s">
        <v>138</v>
      </c>
      <c r="AU137" s="152" t="s">
        <v>86</v>
      </c>
      <c r="AY137" s="16" t="s">
        <v>136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6" t="s">
        <v>84</v>
      </c>
      <c r="BK137" s="153">
        <f t="shared" si="9"/>
        <v>0</v>
      </c>
      <c r="BL137" s="16" t="s">
        <v>143</v>
      </c>
      <c r="BM137" s="152" t="s">
        <v>166</v>
      </c>
    </row>
    <row r="138" spans="1:65" s="2" customFormat="1" ht="16.5" customHeight="1">
      <c r="A138" s="29"/>
      <c r="B138" s="141"/>
      <c r="C138" s="142" t="s">
        <v>167</v>
      </c>
      <c r="D138" s="142" t="s">
        <v>138</v>
      </c>
      <c r="E138" s="143" t="s">
        <v>168</v>
      </c>
      <c r="F138" s="144" t="s">
        <v>169</v>
      </c>
      <c r="G138" s="145" t="s">
        <v>170</v>
      </c>
      <c r="H138" s="146">
        <v>347.69</v>
      </c>
      <c r="I138" s="147"/>
      <c r="J138" s="147">
        <f t="shared" si="0"/>
        <v>0</v>
      </c>
      <c r="K138" s="144" t="s">
        <v>142</v>
      </c>
      <c r="L138" s="30"/>
      <c r="M138" s="148" t="s">
        <v>1</v>
      </c>
      <c r="N138" s="149" t="s">
        <v>43</v>
      </c>
      <c r="O138" s="150">
        <v>0.13300000000000001</v>
      </c>
      <c r="P138" s="150">
        <f t="shared" si="1"/>
        <v>46.24277</v>
      </c>
      <c r="Q138" s="150">
        <v>0</v>
      </c>
      <c r="R138" s="150">
        <f t="shared" si="2"/>
        <v>0</v>
      </c>
      <c r="S138" s="150">
        <v>0.20499999999999999</v>
      </c>
      <c r="T138" s="151">
        <f t="shared" si="3"/>
        <v>71.276449999999997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2" t="s">
        <v>143</v>
      </c>
      <c r="AT138" s="152" t="s">
        <v>138</v>
      </c>
      <c r="AU138" s="152" t="s">
        <v>86</v>
      </c>
      <c r="AY138" s="16" t="s">
        <v>136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6" t="s">
        <v>84</v>
      </c>
      <c r="BK138" s="153">
        <f t="shared" si="9"/>
        <v>0</v>
      </c>
      <c r="BL138" s="16" t="s">
        <v>143</v>
      </c>
      <c r="BM138" s="152" t="s">
        <v>171</v>
      </c>
    </row>
    <row r="139" spans="1:65" s="13" customFormat="1">
      <c r="B139" s="154"/>
      <c r="D139" s="155" t="s">
        <v>172</v>
      </c>
      <c r="E139" s="156" t="s">
        <v>1</v>
      </c>
      <c r="F139" s="157" t="s">
        <v>173</v>
      </c>
      <c r="H139" s="158">
        <v>347.69</v>
      </c>
      <c r="L139" s="154"/>
      <c r="M139" s="159"/>
      <c r="N139" s="160"/>
      <c r="O139" s="160"/>
      <c r="P139" s="160"/>
      <c r="Q139" s="160"/>
      <c r="R139" s="160"/>
      <c r="S139" s="160"/>
      <c r="T139" s="161"/>
      <c r="AT139" s="156" t="s">
        <v>172</v>
      </c>
      <c r="AU139" s="156" t="s">
        <v>86</v>
      </c>
      <c r="AV139" s="13" t="s">
        <v>86</v>
      </c>
      <c r="AW139" s="13" t="s">
        <v>34</v>
      </c>
      <c r="AX139" s="13" t="s">
        <v>78</v>
      </c>
      <c r="AY139" s="156" t="s">
        <v>136</v>
      </c>
    </row>
    <row r="140" spans="1:65" s="14" customFormat="1">
      <c r="B140" s="162"/>
      <c r="D140" s="155" t="s">
        <v>172</v>
      </c>
      <c r="E140" s="163" t="s">
        <v>1</v>
      </c>
      <c r="F140" s="164" t="s">
        <v>174</v>
      </c>
      <c r="H140" s="165">
        <v>347.69</v>
      </c>
      <c r="L140" s="162"/>
      <c r="M140" s="166"/>
      <c r="N140" s="167"/>
      <c r="O140" s="167"/>
      <c r="P140" s="167"/>
      <c r="Q140" s="167"/>
      <c r="R140" s="167"/>
      <c r="S140" s="167"/>
      <c r="T140" s="168"/>
      <c r="AT140" s="163" t="s">
        <v>172</v>
      </c>
      <c r="AU140" s="163" t="s">
        <v>86</v>
      </c>
      <c r="AV140" s="14" t="s">
        <v>143</v>
      </c>
      <c r="AW140" s="14" t="s">
        <v>34</v>
      </c>
      <c r="AX140" s="14" t="s">
        <v>84</v>
      </c>
      <c r="AY140" s="163" t="s">
        <v>136</v>
      </c>
    </row>
    <row r="141" spans="1:65" s="2" customFormat="1" ht="16.5" customHeight="1">
      <c r="A141" s="29"/>
      <c r="B141" s="141"/>
      <c r="C141" s="142" t="s">
        <v>175</v>
      </c>
      <c r="D141" s="142" t="s">
        <v>138</v>
      </c>
      <c r="E141" s="143" t="s">
        <v>176</v>
      </c>
      <c r="F141" s="144" t="s">
        <v>177</v>
      </c>
      <c r="G141" s="145" t="s">
        <v>141</v>
      </c>
      <c r="H141" s="146">
        <v>45.49</v>
      </c>
      <c r="I141" s="147"/>
      <c r="J141" s="147">
        <f>ROUND(I141*H141,2)</f>
        <v>0</v>
      </c>
      <c r="K141" s="144" t="s">
        <v>142</v>
      </c>
      <c r="L141" s="30"/>
      <c r="M141" s="148" t="s">
        <v>1</v>
      </c>
      <c r="N141" s="149" t="s">
        <v>43</v>
      </c>
      <c r="O141" s="150">
        <v>8.7999999999999995E-2</v>
      </c>
      <c r="P141" s="150">
        <f>O141*H141</f>
        <v>4.00312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2" t="s">
        <v>143</v>
      </c>
      <c r="AT141" s="152" t="s">
        <v>138</v>
      </c>
      <c r="AU141" s="152" t="s">
        <v>86</v>
      </c>
      <c r="AY141" s="16" t="s">
        <v>136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6" t="s">
        <v>84</v>
      </c>
      <c r="BK141" s="153">
        <f>ROUND(I141*H141,2)</f>
        <v>0</v>
      </c>
      <c r="BL141" s="16" t="s">
        <v>143</v>
      </c>
      <c r="BM141" s="152" t="s">
        <v>178</v>
      </c>
    </row>
    <row r="142" spans="1:65" s="2" customFormat="1" ht="16.5" customHeight="1">
      <c r="A142" s="29"/>
      <c r="B142" s="141"/>
      <c r="C142" s="142" t="s">
        <v>179</v>
      </c>
      <c r="D142" s="142" t="s">
        <v>138</v>
      </c>
      <c r="E142" s="143" t="s">
        <v>180</v>
      </c>
      <c r="F142" s="144" t="s">
        <v>181</v>
      </c>
      <c r="G142" s="145" t="s">
        <v>182</v>
      </c>
      <c r="H142" s="146">
        <v>41.723999999999997</v>
      </c>
      <c r="I142" s="147"/>
      <c r="J142" s="147">
        <f>ROUND(I142*H142,2)</f>
        <v>0</v>
      </c>
      <c r="K142" s="144" t="s">
        <v>142</v>
      </c>
      <c r="L142" s="30"/>
      <c r="M142" s="148" t="s">
        <v>1</v>
      </c>
      <c r="N142" s="149" t="s">
        <v>43</v>
      </c>
      <c r="O142" s="150">
        <v>1.72</v>
      </c>
      <c r="P142" s="150">
        <f>O142*H142</f>
        <v>71.76527999999999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2" t="s">
        <v>143</v>
      </c>
      <c r="AT142" s="152" t="s">
        <v>138</v>
      </c>
      <c r="AU142" s="152" t="s">
        <v>86</v>
      </c>
      <c r="AY142" s="16" t="s">
        <v>136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6" t="s">
        <v>84</v>
      </c>
      <c r="BK142" s="153">
        <f>ROUND(I142*H142,2)</f>
        <v>0</v>
      </c>
      <c r="BL142" s="16" t="s">
        <v>143</v>
      </c>
      <c r="BM142" s="152" t="s">
        <v>183</v>
      </c>
    </row>
    <row r="143" spans="1:65" s="13" customFormat="1">
      <c r="B143" s="154"/>
      <c r="D143" s="155" t="s">
        <v>172</v>
      </c>
      <c r="E143" s="156" t="s">
        <v>1</v>
      </c>
      <c r="F143" s="157" t="s">
        <v>184</v>
      </c>
      <c r="H143" s="158">
        <v>41.723999999999997</v>
      </c>
      <c r="L143" s="154"/>
      <c r="M143" s="159"/>
      <c r="N143" s="160"/>
      <c r="O143" s="160"/>
      <c r="P143" s="160"/>
      <c r="Q143" s="160"/>
      <c r="R143" s="160"/>
      <c r="S143" s="160"/>
      <c r="T143" s="161"/>
      <c r="AT143" s="156" t="s">
        <v>172</v>
      </c>
      <c r="AU143" s="156" t="s">
        <v>86</v>
      </c>
      <c r="AV143" s="13" t="s">
        <v>86</v>
      </c>
      <c r="AW143" s="13" t="s">
        <v>34</v>
      </c>
      <c r="AX143" s="13" t="s">
        <v>78</v>
      </c>
      <c r="AY143" s="156" t="s">
        <v>136</v>
      </c>
    </row>
    <row r="144" spans="1:65" s="14" customFormat="1">
      <c r="B144" s="162"/>
      <c r="D144" s="155" t="s">
        <v>172</v>
      </c>
      <c r="E144" s="163" t="s">
        <v>1</v>
      </c>
      <c r="F144" s="164" t="s">
        <v>174</v>
      </c>
      <c r="H144" s="165">
        <v>41.723999999999997</v>
      </c>
      <c r="L144" s="162"/>
      <c r="M144" s="166"/>
      <c r="N144" s="167"/>
      <c r="O144" s="167"/>
      <c r="P144" s="167"/>
      <c r="Q144" s="167"/>
      <c r="R144" s="167"/>
      <c r="S144" s="167"/>
      <c r="T144" s="168"/>
      <c r="AT144" s="163" t="s">
        <v>172</v>
      </c>
      <c r="AU144" s="163" t="s">
        <v>86</v>
      </c>
      <c r="AV144" s="14" t="s">
        <v>143</v>
      </c>
      <c r="AW144" s="14" t="s">
        <v>34</v>
      </c>
      <c r="AX144" s="14" t="s">
        <v>84</v>
      </c>
      <c r="AY144" s="163" t="s">
        <v>136</v>
      </c>
    </row>
    <row r="145" spans="1:65" s="2" customFormat="1" ht="16.5" customHeight="1">
      <c r="A145" s="29"/>
      <c r="B145" s="141"/>
      <c r="C145" s="142" t="s">
        <v>185</v>
      </c>
      <c r="D145" s="142" t="s">
        <v>138</v>
      </c>
      <c r="E145" s="143" t="s">
        <v>186</v>
      </c>
      <c r="F145" s="144" t="s">
        <v>187</v>
      </c>
      <c r="G145" s="145" t="s">
        <v>182</v>
      </c>
      <c r="H145" s="146">
        <v>25.033999999999999</v>
      </c>
      <c r="I145" s="147"/>
      <c r="J145" s="147">
        <f>ROUND(I145*H145,2)</f>
        <v>0</v>
      </c>
      <c r="K145" s="144" t="s">
        <v>142</v>
      </c>
      <c r="L145" s="30"/>
      <c r="M145" s="148" t="s">
        <v>1</v>
      </c>
      <c r="N145" s="149" t="s">
        <v>43</v>
      </c>
      <c r="O145" s="150">
        <v>7.0000000000000007E-2</v>
      </c>
      <c r="P145" s="150">
        <f>O145*H145</f>
        <v>1.75238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2" t="s">
        <v>143</v>
      </c>
      <c r="AT145" s="152" t="s">
        <v>138</v>
      </c>
      <c r="AU145" s="152" t="s">
        <v>86</v>
      </c>
      <c r="AY145" s="16" t="s">
        <v>136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6" t="s">
        <v>84</v>
      </c>
      <c r="BK145" s="153">
        <f>ROUND(I145*H145,2)</f>
        <v>0</v>
      </c>
      <c r="BL145" s="16" t="s">
        <v>143</v>
      </c>
      <c r="BM145" s="152" t="s">
        <v>188</v>
      </c>
    </row>
    <row r="146" spans="1:65" s="2" customFormat="1" ht="19.5">
      <c r="A146" s="29"/>
      <c r="B146" s="30"/>
      <c r="C146" s="29"/>
      <c r="D146" s="155" t="s">
        <v>189</v>
      </c>
      <c r="E146" s="29"/>
      <c r="F146" s="169" t="s">
        <v>190</v>
      </c>
      <c r="G146" s="29"/>
      <c r="H146" s="29"/>
      <c r="I146" s="29"/>
      <c r="J146" s="29"/>
      <c r="K146" s="29"/>
      <c r="L146" s="30"/>
      <c r="M146" s="170"/>
      <c r="N146" s="171"/>
      <c r="O146" s="55"/>
      <c r="P146" s="55"/>
      <c r="Q146" s="55"/>
      <c r="R146" s="55"/>
      <c r="S146" s="55"/>
      <c r="T146" s="56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6" t="s">
        <v>189</v>
      </c>
      <c r="AU146" s="16" t="s">
        <v>86</v>
      </c>
    </row>
    <row r="147" spans="1:65" s="13" customFormat="1">
      <c r="B147" s="154"/>
      <c r="D147" s="155" t="s">
        <v>172</v>
      </c>
      <c r="F147" s="157" t="s">
        <v>191</v>
      </c>
      <c r="H147" s="158">
        <v>25.033999999999999</v>
      </c>
      <c r="L147" s="154"/>
      <c r="M147" s="159"/>
      <c r="N147" s="160"/>
      <c r="O147" s="160"/>
      <c r="P147" s="160"/>
      <c r="Q147" s="160"/>
      <c r="R147" s="160"/>
      <c r="S147" s="160"/>
      <c r="T147" s="161"/>
      <c r="AT147" s="156" t="s">
        <v>172</v>
      </c>
      <c r="AU147" s="156" t="s">
        <v>86</v>
      </c>
      <c r="AV147" s="13" t="s">
        <v>86</v>
      </c>
      <c r="AW147" s="13" t="s">
        <v>3</v>
      </c>
      <c r="AX147" s="13" t="s">
        <v>84</v>
      </c>
      <c r="AY147" s="156" t="s">
        <v>136</v>
      </c>
    </row>
    <row r="148" spans="1:65" s="2" customFormat="1" ht="16.5" customHeight="1">
      <c r="A148" s="29"/>
      <c r="B148" s="141"/>
      <c r="C148" s="142" t="s">
        <v>192</v>
      </c>
      <c r="D148" s="142" t="s">
        <v>138</v>
      </c>
      <c r="E148" s="143" t="s">
        <v>193</v>
      </c>
      <c r="F148" s="144" t="s">
        <v>194</v>
      </c>
      <c r="G148" s="145" t="s">
        <v>182</v>
      </c>
      <c r="H148" s="146">
        <v>29.207000000000001</v>
      </c>
      <c r="I148" s="147"/>
      <c r="J148" s="147">
        <f>ROUND(I148*H148,2)</f>
        <v>0</v>
      </c>
      <c r="K148" s="144" t="s">
        <v>142</v>
      </c>
      <c r="L148" s="30"/>
      <c r="M148" s="148" t="s">
        <v>1</v>
      </c>
      <c r="N148" s="149" t="s">
        <v>43</v>
      </c>
      <c r="O148" s="150">
        <v>8.6999999999999994E-2</v>
      </c>
      <c r="P148" s="150">
        <f>O148*H148</f>
        <v>2.5410089999999999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2" t="s">
        <v>143</v>
      </c>
      <c r="AT148" s="152" t="s">
        <v>138</v>
      </c>
      <c r="AU148" s="152" t="s">
        <v>86</v>
      </c>
      <c r="AY148" s="16" t="s">
        <v>136</v>
      </c>
      <c r="BE148" s="153">
        <f>IF(N148="základní",J148,0)</f>
        <v>0</v>
      </c>
      <c r="BF148" s="153">
        <f>IF(N148="snížená",J148,0)</f>
        <v>0</v>
      </c>
      <c r="BG148" s="153">
        <f>IF(N148="zákl. přenesená",J148,0)</f>
        <v>0</v>
      </c>
      <c r="BH148" s="153">
        <f>IF(N148="sníž. přenesená",J148,0)</f>
        <v>0</v>
      </c>
      <c r="BI148" s="153">
        <f>IF(N148="nulová",J148,0)</f>
        <v>0</v>
      </c>
      <c r="BJ148" s="16" t="s">
        <v>84</v>
      </c>
      <c r="BK148" s="153">
        <f>ROUND(I148*H148,2)</f>
        <v>0</v>
      </c>
      <c r="BL148" s="16" t="s">
        <v>143</v>
      </c>
      <c r="BM148" s="152" t="s">
        <v>195</v>
      </c>
    </row>
    <row r="149" spans="1:65" s="13" customFormat="1">
      <c r="B149" s="154"/>
      <c r="D149" s="155" t="s">
        <v>172</v>
      </c>
      <c r="E149" s="156" t="s">
        <v>1</v>
      </c>
      <c r="F149" s="157" t="s">
        <v>196</v>
      </c>
      <c r="H149" s="158">
        <v>29.207000000000001</v>
      </c>
      <c r="L149" s="154"/>
      <c r="M149" s="159"/>
      <c r="N149" s="160"/>
      <c r="O149" s="160"/>
      <c r="P149" s="160"/>
      <c r="Q149" s="160"/>
      <c r="R149" s="160"/>
      <c r="S149" s="160"/>
      <c r="T149" s="161"/>
      <c r="AT149" s="156" t="s">
        <v>172</v>
      </c>
      <c r="AU149" s="156" t="s">
        <v>86</v>
      </c>
      <c r="AV149" s="13" t="s">
        <v>86</v>
      </c>
      <c r="AW149" s="13" t="s">
        <v>34</v>
      </c>
      <c r="AX149" s="13" t="s">
        <v>78</v>
      </c>
      <c r="AY149" s="156" t="s">
        <v>136</v>
      </c>
    </row>
    <row r="150" spans="1:65" s="14" customFormat="1">
      <c r="B150" s="162"/>
      <c r="D150" s="155" t="s">
        <v>172</v>
      </c>
      <c r="E150" s="163" t="s">
        <v>1</v>
      </c>
      <c r="F150" s="164" t="s">
        <v>174</v>
      </c>
      <c r="H150" s="165">
        <v>29.207000000000001</v>
      </c>
      <c r="L150" s="162"/>
      <c r="M150" s="166"/>
      <c r="N150" s="167"/>
      <c r="O150" s="167"/>
      <c r="P150" s="167"/>
      <c r="Q150" s="167"/>
      <c r="R150" s="167"/>
      <c r="S150" s="167"/>
      <c r="T150" s="168"/>
      <c r="AT150" s="163" t="s">
        <v>172</v>
      </c>
      <c r="AU150" s="163" t="s">
        <v>86</v>
      </c>
      <c r="AV150" s="14" t="s">
        <v>143</v>
      </c>
      <c r="AW150" s="14" t="s">
        <v>34</v>
      </c>
      <c r="AX150" s="14" t="s">
        <v>84</v>
      </c>
      <c r="AY150" s="163" t="s">
        <v>136</v>
      </c>
    </row>
    <row r="151" spans="1:65" s="2" customFormat="1" ht="21.75" customHeight="1">
      <c r="A151" s="29"/>
      <c r="B151" s="141"/>
      <c r="C151" s="142" t="s">
        <v>197</v>
      </c>
      <c r="D151" s="142" t="s">
        <v>138</v>
      </c>
      <c r="E151" s="143" t="s">
        <v>198</v>
      </c>
      <c r="F151" s="144" t="s">
        <v>199</v>
      </c>
      <c r="G151" s="145" t="s">
        <v>182</v>
      </c>
      <c r="H151" s="146">
        <v>292.07</v>
      </c>
      <c r="I151" s="147"/>
      <c r="J151" s="147">
        <f>ROUND(I151*H151,2)</f>
        <v>0</v>
      </c>
      <c r="K151" s="144" t="s">
        <v>142</v>
      </c>
      <c r="L151" s="30"/>
      <c r="M151" s="148" t="s">
        <v>1</v>
      </c>
      <c r="N151" s="149" t="s">
        <v>43</v>
      </c>
      <c r="O151" s="150">
        <v>5.0000000000000001E-3</v>
      </c>
      <c r="P151" s="150">
        <f>O151*H151</f>
        <v>1.46035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2" t="s">
        <v>143</v>
      </c>
      <c r="AT151" s="152" t="s">
        <v>138</v>
      </c>
      <c r="AU151" s="152" t="s">
        <v>86</v>
      </c>
      <c r="AY151" s="16" t="s">
        <v>136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6" t="s">
        <v>84</v>
      </c>
      <c r="BK151" s="153">
        <f>ROUND(I151*H151,2)</f>
        <v>0</v>
      </c>
      <c r="BL151" s="16" t="s">
        <v>143</v>
      </c>
      <c r="BM151" s="152" t="s">
        <v>200</v>
      </c>
    </row>
    <row r="152" spans="1:65" s="13" customFormat="1">
      <c r="B152" s="154"/>
      <c r="D152" s="155" t="s">
        <v>172</v>
      </c>
      <c r="F152" s="157" t="s">
        <v>201</v>
      </c>
      <c r="H152" s="158">
        <v>292.07</v>
      </c>
      <c r="L152" s="154"/>
      <c r="M152" s="159"/>
      <c r="N152" s="160"/>
      <c r="O152" s="160"/>
      <c r="P152" s="160"/>
      <c r="Q152" s="160"/>
      <c r="R152" s="160"/>
      <c r="S152" s="160"/>
      <c r="T152" s="161"/>
      <c r="AT152" s="156" t="s">
        <v>172</v>
      </c>
      <c r="AU152" s="156" t="s">
        <v>86</v>
      </c>
      <c r="AV152" s="13" t="s">
        <v>86</v>
      </c>
      <c r="AW152" s="13" t="s">
        <v>3</v>
      </c>
      <c r="AX152" s="13" t="s">
        <v>84</v>
      </c>
      <c r="AY152" s="156" t="s">
        <v>136</v>
      </c>
    </row>
    <row r="153" spans="1:65" s="2" customFormat="1" ht="16.5" customHeight="1">
      <c r="A153" s="29"/>
      <c r="B153" s="141"/>
      <c r="C153" s="142" t="s">
        <v>202</v>
      </c>
      <c r="D153" s="142" t="s">
        <v>138</v>
      </c>
      <c r="E153" s="143" t="s">
        <v>203</v>
      </c>
      <c r="F153" s="144" t="s">
        <v>204</v>
      </c>
      <c r="G153" s="145" t="s">
        <v>205</v>
      </c>
      <c r="H153" s="146">
        <v>52.573</v>
      </c>
      <c r="I153" s="147"/>
      <c r="J153" s="147">
        <f>ROUND(I153*H153,2)</f>
        <v>0</v>
      </c>
      <c r="K153" s="144" t="s">
        <v>142</v>
      </c>
      <c r="L153" s="30"/>
      <c r="M153" s="148" t="s">
        <v>1</v>
      </c>
      <c r="N153" s="149" t="s">
        <v>43</v>
      </c>
      <c r="O153" s="150">
        <v>0</v>
      </c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2" t="s">
        <v>143</v>
      </c>
      <c r="AT153" s="152" t="s">
        <v>138</v>
      </c>
      <c r="AU153" s="152" t="s">
        <v>86</v>
      </c>
      <c r="AY153" s="16" t="s">
        <v>136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6" t="s">
        <v>84</v>
      </c>
      <c r="BK153" s="153">
        <f>ROUND(I153*H153,2)</f>
        <v>0</v>
      </c>
      <c r="BL153" s="16" t="s">
        <v>143</v>
      </c>
      <c r="BM153" s="152" t="s">
        <v>206</v>
      </c>
    </row>
    <row r="154" spans="1:65" s="13" customFormat="1">
      <c r="B154" s="154"/>
      <c r="D154" s="155" t="s">
        <v>172</v>
      </c>
      <c r="F154" s="157" t="s">
        <v>207</v>
      </c>
      <c r="H154" s="158">
        <v>52.573</v>
      </c>
      <c r="L154" s="154"/>
      <c r="M154" s="159"/>
      <c r="N154" s="160"/>
      <c r="O154" s="160"/>
      <c r="P154" s="160"/>
      <c r="Q154" s="160"/>
      <c r="R154" s="160"/>
      <c r="S154" s="160"/>
      <c r="T154" s="161"/>
      <c r="AT154" s="156" t="s">
        <v>172</v>
      </c>
      <c r="AU154" s="156" t="s">
        <v>86</v>
      </c>
      <c r="AV154" s="13" t="s">
        <v>86</v>
      </c>
      <c r="AW154" s="13" t="s">
        <v>3</v>
      </c>
      <c r="AX154" s="13" t="s">
        <v>84</v>
      </c>
      <c r="AY154" s="156" t="s">
        <v>136</v>
      </c>
    </row>
    <row r="155" spans="1:65" s="2" customFormat="1" ht="16.5" customHeight="1">
      <c r="A155" s="29"/>
      <c r="B155" s="141"/>
      <c r="C155" s="142" t="s">
        <v>8</v>
      </c>
      <c r="D155" s="142" t="s">
        <v>138</v>
      </c>
      <c r="E155" s="143" t="s">
        <v>208</v>
      </c>
      <c r="F155" s="144" t="s">
        <v>209</v>
      </c>
      <c r="G155" s="145" t="s">
        <v>182</v>
      </c>
      <c r="H155" s="146">
        <v>29.207000000000001</v>
      </c>
      <c r="I155" s="147"/>
      <c r="J155" s="147">
        <f>ROUND(I155*H155,2)</f>
        <v>0</v>
      </c>
      <c r="K155" s="144" t="s">
        <v>142</v>
      </c>
      <c r="L155" s="30"/>
      <c r="M155" s="148" t="s">
        <v>1</v>
      </c>
      <c r="N155" s="149" t="s">
        <v>43</v>
      </c>
      <c r="O155" s="150">
        <v>8.9999999999999993E-3</v>
      </c>
      <c r="P155" s="150">
        <f>O155*H155</f>
        <v>0.26286300000000001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2" t="s">
        <v>143</v>
      </c>
      <c r="AT155" s="152" t="s">
        <v>138</v>
      </c>
      <c r="AU155" s="152" t="s">
        <v>86</v>
      </c>
      <c r="AY155" s="16" t="s">
        <v>136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6" t="s">
        <v>84</v>
      </c>
      <c r="BK155" s="153">
        <f>ROUND(I155*H155,2)</f>
        <v>0</v>
      </c>
      <c r="BL155" s="16" t="s">
        <v>143</v>
      </c>
      <c r="BM155" s="152" t="s">
        <v>210</v>
      </c>
    </row>
    <row r="156" spans="1:65" s="2" customFormat="1" ht="16.5" customHeight="1">
      <c r="A156" s="29"/>
      <c r="B156" s="141"/>
      <c r="C156" s="142" t="s">
        <v>211</v>
      </c>
      <c r="D156" s="142" t="s">
        <v>138</v>
      </c>
      <c r="E156" s="143" t="s">
        <v>212</v>
      </c>
      <c r="F156" s="144" t="s">
        <v>213</v>
      </c>
      <c r="G156" s="145" t="s">
        <v>182</v>
      </c>
      <c r="H156" s="146">
        <v>12.516999999999999</v>
      </c>
      <c r="I156" s="147"/>
      <c r="J156" s="147">
        <f>ROUND(I156*H156,2)</f>
        <v>0</v>
      </c>
      <c r="K156" s="144" t="s">
        <v>142</v>
      </c>
      <c r="L156" s="30"/>
      <c r="M156" s="148" t="s">
        <v>1</v>
      </c>
      <c r="N156" s="149" t="s">
        <v>43</v>
      </c>
      <c r="O156" s="150">
        <v>0.32800000000000001</v>
      </c>
      <c r="P156" s="150">
        <f>O156*H156</f>
        <v>4.1055760000000001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2" t="s">
        <v>143</v>
      </c>
      <c r="AT156" s="152" t="s">
        <v>138</v>
      </c>
      <c r="AU156" s="152" t="s">
        <v>86</v>
      </c>
      <c r="AY156" s="16" t="s">
        <v>136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6" t="s">
        <v>84</v>
      </c>
      <c r="BK156" s="153">
        <f>ROUND(I156*H156,2)</f>
        <v>0</v>
      </c>
      <c r="BL156" s="16" t="s">
        <v>143</v>
      </c>
      <c r="BM156" s="152" t="s">
        <v>214</v>
      </c>
    </row>
    <row r="157" spans="1:65" s="13" customFormat="1">
      <c r="B157" s="154"/>
      <c r="D157" s="155" t="s">
        <v>172</v>
      </c>
      <c r="E157" s="156" t="s">
        <v>1</v>
      </c>
      <c r="F157" s="157" t="s">
        <v>215</v>
      </c>
      <c r="H157" s="158">
        <v>12.516999999999999</v>
      </c>
      <c r="L157" s="154"/>
      <c r="M157" s="159"/>
      <c r="N157" s="160"/>
      <c r="O157" s="160"/>
      <c r="P157" s="160"/>
      <c r="Q157" s="160"/>
      <c r="R157" s="160"/>
      <c r="S157" s="160"/>
      <c r="T157" s="161"/>
      <c r="AT157" s="156" t="s">
        <v>172</v>
      </c>
      <c r="AU157" s="156" t="s">
        <v>86</v>
      </c>
      <c r="AV157" s="13" t="s">
        <v>86</v>
      </c>
      <c r="AW157" s="13" t="s">
        <v>34</v>
      </c>
      <c r="AX157" s="13" t="s">
        <v>78</v>
      </c>
      <c r="AY157" s="156" t="s">
        <v>136</v>
      </c>
    </row>
    <row r="158" spans="1:65" s="14" customFormat="1">
      <c r="B158" s="162"/>
      <c r="D158" s="155" t="s">
        <v>172</v>
      </c>
      <c r="E158" s="163" t="s">
        <v>1</v>
      </c>
      <c r="F158" s="164" t="s">
        <v>174</v>
      </c>
      <c r="H158" s="165">
        <v>12.516999999999999</v>
      </c>
      <c r="L158" s="162"/>
      <c r="M158" s="166"/>
      <c r="N158" s="167"/>
      <c r="O158" s="167"/>
      <c r="P158" s="167"/>
      <c r="Q158" s="167"/>
      <c r="R158" s="167"/>
      <c r="S158" s="167"/>
      <c r="T158" s="168"/>
      <c r="AT158" s="163" t="s">
        <v>172</v>
      </c>
      <c r="AU158" s="163" t="s">
        <v>86</v>
      </c>
      <c r="AV158" s="14" t="s">
        <v>143</v>
      </c>
      <c r="AW158" s="14" t="s">
        <v>34</v>
      </c>
      <c r="AX158" s="14" t="s">
        <v>84</v>
      </c>
      <c r="AY158" s="163" t="s">
        <v>136</v>
      </c>
    </row>
    <row r="159" spans="1:65" s="2" customFormat="1" ht="16.5" customHeight="1">
      <c r="A159" s="29"/>
      <c r="B159" s="141"/>
      <c r="C159" s="142" t="s">
        <v>216</v>
      </c>
      <c r="D159" s="142" t="s">
        <v>138</v>
      </c>
      <c r="E159" s="143" t="s">
        <v>217</v>
      </c>
      <c r="F159" s="144" t="s">
        <v>218</v>
      </c>
      <c r="G159" s="145" t="s">
        <v>141</v>
      </c>
      <c r="H159" s="146">
        <v>365.08</v>
      </c>
      <c r="I159" s="147"/>
      <c r="J159" s="147">
        <f>ROUND(I159*H159,2)</f>
        <v>0</v>
      </c>
      <c r="K159" s="144" t="s">
        <v>219</v>
      </c>
      <c r="L159" s="30"/>
      <c r="M159" s="148" t="s">
        <v>1</v>
      </c>
      <c r="N159" s="149" t="s">
        <v>43</v>
      </c>
      <c r="O159" s="150">
        <v>2.5000000000000001E-2</v>
      </c>
      <c r="P159" s="150">
        <f>O159*H159</f>
        <v>9.1270000000000007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2" t="s">
        <v>143</v>
      </c>
      <c r="AT159" s="152" t="s">
        <v>138</v>
      </c>
      <c r="AU159" s="152" t="s">
        <v>86</v>
      </c>
      <c r="AY159" s="16" t="s">
        <v>136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6" t="s">
        <v>84</v>
      </c>
      <c r="BK159" s="153">
        <f>ROUND(I159*H159,2)</f>
        <v>0</v>
      </c>
      <c r="BL159" s="16" t="s">
        <v>143</v>
      </c>
      <c r="BM159" s="152" t="s">
        <v>220</v>
      </c>
    </row>
    <row r="160" spans="1:65" s="13" customFormat="1">
      <c r="B160" s="154"/>
      <c r="D160" s="155" t="s">
        <v>172</v>
      </c>
      <c r="E160" s="156" t="s">
        <v>1</v>
      </c>
      <c r="F160" s="157" t="s">
        <v>221</v>
      </c>
      <c r="H160" s="158">
        <v>226</v>
      </c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172</v>
      </c>
      <c r="AU160" s="156" t="s">
        <v>86</v>
      </c>
      <c r="AV160" s="13" t="s">
        <v>86</v>
      </c>
      <c r="AW160" s="13" t="s">
        <v>34</v>
      </c>
      <c r="AX160" s="13" t="s">
        <v>78</v>
      </c>
      <c r="AY160" s="156" t="s">
        <v>136</v>
      </c>
    </row>
    <row r="161" spans="1:65" s="13" customFormat="1">
      <c r="B161" s="154"/>
      <c r="D161" s="155" t="s">
        <v>172</v>
      </c>
      <c r="E161" s="156" t="s">
        <v>1</v>
      </c>
      <c r="F161" s="157" t="s">
        <v>222</v>
      </c>
      <c r="H161" s="158">
        <v>139.08000000000001</v>
      </c>
      <c r="L161" s="154"/>
      <c r="M161" s="159"/>
      <c r="N161" s="160"/>
      <c r="O161" s="160"/>
      <c r="P161" s="160"/>
      <c r="Q161" s="160"/>
      <c r="R161" s="160"/>
      <c r="S161" s="160"/>
      <c r="T161" s="161"/>
      <c r="AT161" s="156" t="s">
        <v>172</v>
      </c>
      <c r="AU161" s="156" t="s">
        <v>86</v>
      </c>
      <c r="AV161" s="13" t="s">
        <v>86</v>
      </c>
      <c r="AW161" s="13" t="s">
        <v>34</v>
      </c>
      <c r="AX161" s="13" t="s">
        <v>78</v>
      </c>
      <c r="AY161" s="156" t="s">
        <v>136</v>
      </c>
    </row>
    <row r="162" spans="1:65" s="14" customFormat="1">
      <c r="B162" s="162"/>
      <c r="D162" s="155" t="s">
        <v>172</v>
      </c>
      <c r="E162" s="163" t="s">
        <v>1</v>
      </c>
      <c r="F162" s="164" t="s">
        <v>174</v>
      </c>
      <c r="H162" s="165">
        <v>365.08</v>
      </c>
      <c r="L162" s="162"/>
      <c r="M162" s="166"/>
      <c r="N162" s="167"/>
      <c r="O162" s="167"/>
      <c r="P162" s="167"/>
      <c r="Q162" s="167"/>
      <c r="R162" s="167"/>
      <c r="S162" s="167"/>
      <c r="T162" s="168"/>
      <c r="AT162" s="163" t="s">
        <v>172</v>
      </c>
      <c r="AU162" s="163" t="s">
        <v>86</v>
      </c>
      <c r="AV162" s="14" t="s">
        <v>143</v>
      </c>
      <c r="AW162" s="14" t="s">
        <v>34</v>
      </c>
      <c r="AX162" s="14" t="s">
        <v>84</v>
      </c>
      <c r="AY162" s="163" t="s">
        <v>136</v>
      </c>
    </row>
    <row r="163" spans="1:65" s="2" customFormat="1" ht="16.5" customHeight="1">
      <c r="A163" s="29"/>
      <c r="B163" s="141"/>
      <c r="C163" s="142" t="s">
        <v>223</v>
      </c>
      <c r="D163" s="142" t="s">
        <v>138</v>
      </c>
      <c r="E163" s="143" t="s">
        <v>224</v>
      </c>
      <c r="F163" s="144" t="s">
        <v>225</v>
      </c>
      <c r="G163" s="145" t="s">
        <v>182</v>
      </c>
      <c r="H163" s="146">
        <v>12.516999999999999</v>
      </c>
      <c r="I163" s="147"/>
      <c r="J163" s="147">
        <f>ROUND(I163*H163,2)</f>
        <v>0</v>
      </c>
      <c r="K163" s="144" t="s">
        <v>142</v>
      </c>
      <c r="L163" s="30"/>
      <c r="M163" s="148" t="s">
        <v>1</v>
      </c>
      <c r="N163" s="149" t="s">
        <v>43</v>
      </c>
      <c r="O163" s="150">
        <v>0.64600000000000002</v>
      </c>
      <c r="P163" s="150">
        <f>O163*H163</f>
        <v>8.0859819999999996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2" t="s">
        <v>143</v>
      </c>
      <c r="AT163" s="152" t="s">
        <v>138</v>
      </c>
      <c r="AU163" s="152" t="s">
        <v>86</v>
      </c>
      <c r="AY163" s="16" t="s">
        <v>136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6" t="s">
        <v>84</v>
      </c>
      <c r="BK163" s="153">
        <f>ROUND(I163*H163,2)</f>
        <v>0</v>
      </c>
      <c r="BL163" s="16" t="s">
        <v>143</v>
      </c>
      <c r="BM163" s="152" t="s">
        <v>226</v>
      </c>
    </row>
    <row r="164" spans="1:65" s="12" customFormat="1" ht="22.9" customHeight="1">
      <c r="B164" s="129"/>
      <c r="D164" s="130" t="s">
        <v>77</v>
      </c>
      <c r="E164" s="139" t="s">
        <v>155</v>
      </c>
      <c r="F164" s="139" t="s">
        <v>227</v>
      </c>
      <c r="J164" s="140">
        <f>BK164</f>
        <v>0</v>
      </c>
      <c r="L164" s="129"/>
      <c r="M164" s="133"/>
      <c r="N164" s="134"/>
      <c r="O164" s="134"/>
      <c r="P164" s="135">
        <f>SUM(P165:P200)</f>
        <v>518.11659999999995</v>
      </c>
      <c r="Q164" s="134"/>
      <c r="R164" s="135">
        <f>SUM(R165:R200)</f>
        <v>424.28836599999994</v>
      </c>
      <c r="S164" s="134"/>
      <c r="T164" s="136">
        <f>SUM(T165:T200)</f>
        <v>0</v>
      </c>
      <c r="AR164" s="130" t="s">
        <v>84</v>
      </c>
      <c r="AT164" s="137" t="s">
        <v>77</v>
      </c>
      <c r="AU164" s="137" t="s">
        <v>84</v>
      </c>
      <c r="AY164" s="130" t="s">
        <v>136</v>
      </c>
      <c r="BK164" s="138">
        <f>SUM(BK165:BK200)</f>
        <v>0</v>
      </c>
    </row>
    <row r="165" spans="1:65" s="2" customFormat="1" ht="16.5" customHeight="1">
      <c r="A165" s="29"/>
      <c r="B165" s="141"/>
      <c r="C165" s="142" t="s">
        <v>228</v>
      </c>
      <c r="D165" s="142" t="s">
        <v>138</v>
      </c>
      <c r="E165" s="143" t="s">
        <v>229</v>
      </c>
      <c r="F165" s="144" t="s">
        <v>230</v>
      </c>
      <c r="G165" s="145" t="s">
        <v>141</v>
      </c>
      <c r="H165" s="146">
        <v>226</v>
      </c>
      <c r="I165" s="147"/>
      <c r="J165" s="147">
        <f>ROUND(I165*H165,2)</f>
        <v>0</v>
      </c>
      <c r="K165" s="144" t="s">
        <v>142</v>
      </c>
      <c r="L165" s="30"/>
      <c r="M165" s="148" t="s">
        <v>1</v>
      </c>
      <c r="N165" s="149" t="s">
        <v>43</v>
      </c>
      <c r="O165" s="150">
        <v>2.9000000000000001E-2</v>
      </c>
      <c r="P165" s="150">
        <f>O165*H165</f>
        <v>6.5540000000000003</v>
      </c>
      <c r="Q165" s="150">
        <v>9.1999999999999998E-2</v>
      </c>
      <c r="R165" s="150">
        <f>Q165*H165</f>
        <v>20.791999999999998</v>
      </c>
      <c r="S165" s="150">
        <v>0</v>
      </c>
      <c r="T165" s="151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2" t="s">
        <v>143</v>
      </c>
      <c r="AT165" s="152" t="s">
        <v>138</v>
      </c>
      <c r="AU165" s="152" t="s">
        <v>86</v>
      </c>
      <c r="AY165" s="16" t="s">
        <v>136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6" t="s">
        <v>84</v>
      </c>
      <c r="BK165" s="153">
        <f>ROUND(I165*H165,2)</f>
        <v>0</v>
      </c>
      <c r="BL165" s="16" t="s">
        <v>143</v>
      </c>
      <c r="BM165" s="152" t="s">
        <v>231</v>
      </c>
    </row>
    <row r="166" spans="1:65" s="2" customFormat="1" ht="19.5">
      <c r="A166" s="29"/>
      <c r="B166" s="30"/>
      <c r="C166" s="29"/>
      <c r="D166" s="155" t="s">
        <v>189</v>
      </c>
      <c r="E166" s="29"/>
      <c r="F166" s="169" t="s">
        <v>232</v>
      </c>
      <c r="G166" s="29"/>
      <c r="H166" s="29"/>
      <c r="I166" s="29"/>
      <c r="J166" s="29"/>
      <c r="K166" s="29"/>
      <c r="L166" s="30"/>
      <c r="M166" s="170"/>
      <c r="N166" s="171"/>
      <c r="O166" s="55"/>
      <c r="P166" s="55"/>
      <c r="Q166" s="55"/>
      <c r="R166" s="55"/>
      <c r="S166" s="55"/>
      <c r="T166" s="56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6" t="s">
        <v>189</v>
      </c>
      <c r="AU166" s="16" t="s">
        <v>86</v>
      </c>
    </row>
    <row r="167" spans="1:65" s="13" customFormat="1">
      <c r="B167" s="154"/>
      <c r="D167" s="155" t="s">
        <v>172</v>
      </c>
      <c r="E167" s="156" t="s">
        <v>1</v>
      </c>
      <c r="F167" s="157" t="s">
        <v>221</v>
      </c>
      <c r="H167" s="158">
        <v>226</v>
      </c>
      <c r="L167" s="154"/>
      <c r="M167" s="159"/>
      <c r="N167" s="160"/>
      <c r="O167" s="160"/>
      <c r="P167" s="160"/>
      <c r="Q167" s="160"/>
      <c r="R167" s="160"/>
      <c r="S167" s="160"/>
      <c r="T167" s="161"/>
      <c r="AT167" s="156" t="s">
        <v>172</v>
      </c>
      <c r="AU167" s="156" t="s">
        <v>86</v>
      </c>
      <c r="AV167" s="13" t="s">
        <v>86</v>
      </c>
      <c r="AW167" s="13" t="s">
        <v>34</v>
      </c>
      <c r="AX167" s="13" t="s">
        <v>78</v>
      </c>
      <c r="AY167" s="156" t="s">
        <v>136</v>
      </c>
    </row>
    <row r="168" spans="1:65" s="14" customFormat="1">
      <c r="B168" s="162"/>
      <c r="D168" s="155" t="s">
        <v>172</v>
      </c>
      <c r="E168" s="163" t="s">
        <v>1</v>
      </c>
      <c r="F168" s="164" t="s">
        <v>174</v>
      </c>
      <c r="H168" s="165">
        <v>226</v>
      </c>
      <c r="L168" s="162"/>
      <c r="M168" s="166"/>
      <c r="N168" s="167"/>
      <c r="O168" s="167"/>
      <c r="P168" s="167"/>
      <c r="Q168" s="167"/>
      <c r="R168" s="167"/>
      <c r="S168" s="167"/>
      <c r="T168" s="168"/>
      <c r="AT168" s="163" t="s">
        <v>172</v>
      </c>
      <c r="AU168" s="163" t="s">
        <v>86</v>
      </c>
      <c r="AV168" s="14" t="s">
        <v>143</v>
      </c>
      <c r="AW168" s="14" t="s">
        <v>34</v>
      </c>
      <c r="AX168" s="14" t="s">
        <v>84</v>
      </c>
      <c r="AY168" s="163" t="s">
        <v>136</v>
      </c>
    </row>
    <row r="169" spans="1:65" s="2" customFormat="1" ht="16.5" customHeight="1">
      <c r="A169" s="29"/>
      <c r="B169" s="141"/>
      <c r="C169" s="142" t="s">
        <v>233</v>
      </c>
      <c r="D169" s="142" t="s">
        <v>138</v>
      </c>
      <c r="E169" s="143" t="s">
        <v>234</v>
      </c>
      <c r="F169" s="144" t="s">
        <v>235</v>
      </c>
      <c r="G169" s="145" t="s">
        <v>141</v>
      </c>
      <c r="H169" s="146">
        <v>317</v>
      </c>
      <c r="I169" s="147"/>
      <c r="J169" s="147">
        <f>ROUND(I169*H169,2)</f>
        <v>0</v>
      </c>
      <c r="K169" s="144" t="s">
        <v>142</v>
      </c>
      <c r="L169" s="30"/>
      <c r="M169" s="148" t="s">
        <v>1</v>
      </c>
      <c r="N169" s="149" t="s">
        <v>43</v>
      </c>
      <c r="O169" s="150">
        <v>0.03</v>
      </c>
      <c r="P169" s="150">
        <f>O169*H169</f>
        <v>9.51</v>
      </c>
      <c r="Q169" s="150">
        <v>0.20699999999999999</v>
      </c>
      <c r="R169" s="150">
        <f>Q169*H169</f>
        <v>65.619</v>
      </c>
      <c r="S169" s="150">
        <v>0</v>
      </c>
      <c r="T169" s="151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2" t="s">
        <v>143</v>
      </c>
      <c r="AT169" s="152" t="s">
        <v>138</v>
      </c>
      <c r="AU169" s="152" t="s">
        <v>86</v>
      </c>
      <c r="AY169" s="16" t="s">
        <v>136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6" t="s">
        <v>84</v>
      </c>
      <c r="BK169" s="153">
        <f>ROUND(I169*H169,2)</f>
        <v>0</v>
      </c>
      <c r="BL169" s="16" t="s">
        <v>143</v>
      </c>
      <c r="BM169" s="152" t="s">
        <v>236</v>
      </c>
    </row>
    <row r="170" spans="1:65" s="2" customFormat="1" ht="19.5">
      <c r="A170" s="29"/>
      <c r="B170" s="30"/>
      <c r="C170" s="29"/>
      <c r="D170" s="155" t="s">
        <v>189</v>
      </c>
      <c r="E170" s="29"/>
      <c r="F170" s="169" t="s">
        <v>237</v>
      </c>
      <c r="G170" s="29"/>
      <c r="H170" s="29"/>
      <c r="I170" s="29"/>
      <c r="J170" s="29"/>
      <c r="K170" s="29"/>
      <c r="L170" s="30"/>
      <c r="M170" s="170"/>
      <c r="N170" s="171"/>
      <c r="O170" s="55"/>
      <c r="P170" s="55"/>
      <c r="Q170" s="55"/>
      <c r="R170" s="55"/>
      <c r="S170" s="55"/>
      <c r="T170" s="56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6" t="s">
        <v>189</v>
      </c>
      <c r="AU170" s="16" t="s">
        <v>86</v>
      </c>
    </row>
    <row r="171" spans="1:65" s="13" customFormat="1">
      <c r="B171" s="154"/>
      <c r="D171" s="155" t="s">
        <v>172</v>
      </c>
      <c r="E171" s="156" t="s">
        <v>1</v>
      </c>
      <c r="F171" s="157" t="s">
        <v>238</v>
      </c>
      <c r="H171" s="158">
        <v>317</v>
      </c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172</v>
      </c>
      <c r="AU171" s="156" t="s">
        <v>86</v>
      </c>
      <c r="AV171" s="13" t="s">
        <v>86</v>
      </c>
      <c r="AW171" s="13" t="s">
        <v>34</v>
      </c>
      <c r="AX171" s="13" t="s">
        <v>78</v>
      </c>
      <c r="AY171" s="156" t="s">
        <v>136</v>
      </c>
    </row>
    <row r="172" spans="1:65" s="14" customFormat="1">
      <c r="B172" s="162"/>
      <c r="D172" s="155" t="s">
        <v>172</v>
      </c>
      <c r="E172" s="163" t="s">
        <v>1</v>
      </c>
      <c r="F172" s="164" t="s">
        <v>174</v>
      </c>
      <c r="H172" s="165">
        <v>317</v>
      </c>
      <c r="L172" s="162"/>
      <c r="M172" s="166"/>
      <c r="N172" s="167"/>
      <c r="O172" s="167"/>
      <c r="P172" s="167"/>
      <c r="Q172" s="167"/>
      <c r="R172" s="167"/>
      <c r="S172" s="167"/>
      <c r="T172" s="168"/>
      <c r="AT172" s="163" t="s">
        <v>172</v>
      </c>
      <c r="AU172" s="163" t="s">
        <v>86</v>
      </c>
      <c r="AV172" s="14" t="s">
        <v>143</v>
      </c>
      <c r="AW172" s="14" t="s">
        <v>34</v>
      </c>
      <c r="AX172" s="14" t="s">
        <v>84</v>
      </c>
      <c r="AY172" s="163" t="s">
        <v>136</v>
      </c>
    </row>
    <row r="173" spans="1:65" s="2" customFormat="1" ht="16.5" customHeight="1">
      <c r="A173" s="29"/>
      <c r="B173" s="141"/>
      <c r="C173" s="142" t="s">
        <v>7</v>
      </c>
      <c r="D173" s="142" t="s">
        <v>138</v>
      </c>
      <c r="E173" s="143" t="s">
        <v>239</v>
      </c>
      <c r="F173" s="144" t="s">
        <v>240</v>
      </c>
      <c r="G173" s="145" t="s">
        <v>141</v>
      </c>
      <c r="H173" s="146">
        <v>226</v>
      </c>
      <c r="I173" s="147"/>
      <c r="J173" s="147">
        <f>ROUND(I173*H173,2)</f>
        <v>0</v>
      </c>
      <c r="K173" s="144" t="s">
        <v>142</v>
      </c>
      <c r="L173" s="30"/>
      <c r="M173" s="148" t="s">
        <v>1</v>
      </c>
      <c r="N173" s="149" t="s">
        <v>43</v>
      </c>
      <c r="O173" s="150">
        <v>2.5999999999999999E-2</v>
      </c>
      <c r="P173" s="150">
        <f>O173*H173</f>
        <v>5.8759999999999994</v>
      </c>
      <c r="Q173" s="150">
        <v>0.34499999999999997</v>
      </c>
      <c r="R173" s="150">
        <f>Q173*H173</f>
        <v>77.97</v>
      </c>
      <c r="S173" s="150">
        <v>0</v>
      </c>
      <c r="T173" s="151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2" t="s">
        <v>143</v>
      </c>
      <c r="AT173" s="152" t="s">
        <v>138</v>
      </c>
      <c r="AU173" s="152" t="s">
        <v>86</v>
      </c>
      <c r="AY173" s="16" t="s">
        <v>136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84</v>
      </c>
      <c r="BK173" s="153">
        <f>ROUND(I173*H173,2)</f>
        <v>0</v>
      </c>
      <c r="BL173" s="16" t="s">
        <v>143</v>
      </c>
      <c r="BM173" s="152" t="s">
        <v>241</v>
      </c>
    </row>
    <row r="174" spans="1:65" s="13" customFormat="1">
      <c r="B174" s="154"/>
      <c r="D174" s="155" t="s">
        <v>172</v>
      </c>
      <c r="E174" s="156" t="s">
        <v>1</v>
      </c>
      <c r="F174" s="157" t="s">
        <v>221</v>
      </c>
      <c r="H174" s="158">
        <v>226</v>
      </c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172</v>
      </c>
      <c r="AU174" s="156" t="s">
        <v>86</v>
      </c>
      <c r="AV174" s="13" t="s">
        <v>86</v>
      </c>
      <c r="AW174" s="13" t="s">
        <v>34</v>
      </c>
      <c r="AX174" s="13" t="s">
        <v>78</v>
      </c>
      <c r="AY174" s="156" t="s">
        <v>136</v>
      </c>
    </row>
    <row r="175" spans="1:65" s="14" customFormat="1">
      <c r="B175" s="162"/>
      <c r="D175" s="155" t="s">
        <v>172</v>
      </c>
      <c r="E175" s="163" t="s">
        <v>1</v>
      </c>
      <c r="F175" s="164" t="s">
        <v>174</v>
      </c>
      <c r="H175" s="165">
        <v>226</v>
      </c>
      <c r="L175" s="162"/>
      <c r="M175" s="166"/>
      <c r="N175" s="167"/>
      <c r="O175" s="167"/>
      <c r="P175" s="167"/>
      <c r="Q175" s="167"/>
      <c r="R175" s="167"/>
      <c r="S175" s="167"/>
      <c r="T175" s="168"/>
      <c r="AT175" s="163" t="s">
        <v>172</v>
      </c>
      <c r="AU175" s="163" t="s">
        <v>86</v>
      </c>
      <c r="AV175" s="14" t="s">
        <v>143</v>
      </c>
      <c r="AW175" s="14" t="s">
        <v>34</v>
      </c>
      <c r="AX175" s="14" t="s">
        <v>84</v>
      </c>
      <c r="AY175" s="163" t="s">
        <v>136</v>
      </c>
    </row>
    <row r="176" spans="1:65" s="2" customFormat="1" ht="16.5" customHeight="1">
      <c r="A176" s="29"/>
      <c r="B176" s="141"/>
      <c r="C176" s="142" t="s">
        <v>242</v>
      </c>
      <c r="D176" s="142" t="s">
        <v>138</v>
      </c>
      <c r="E176" s="143" t="s">
        <v>243</v>
      </c>
      <c r="F176" s="144" t="s">
        <v>244</v>
      </c>
      <c r="G176" s="145" t="s">
        <v>141</v>
      </c>
      <c r="H176" s="146">
        <v>221.5</v>
      </c>
      <c r="I176" s="147"/>
      <c r="J176" s="147">
        <f>ROUND(I176*H176,2)</f>
        <v>0</v>
      </c>
      <c r="K176" s="144" t="s">
        <v>142</v>
      </c>
      <c r="L176" s="30"/>
      <c r="M176" s="148" t="s">
        <v>1</v>
      </c>
      <c r="N176" s="149" t="s">
        <v>43</v>
      </c>
      <c r="O176" s="150">
        <v>4.0000000000000001E-3</v>
      </c>
      <c r="P176" s="150">
        <f>O176*H176</f>
        <v>0.88600000000000001</v>
      </c>
      <c r="Q176" s="150">
        <v>6.0099999999999997E-3</v>
      </c>
      <c r="R176" s="150">
        <f>Q176*H176</f>
        <v>1.331215</v>
      </c>
      <c r="S176" s="150">
        <v>0</v>
      </c>
      <c r="T176" s="15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2" t="s">
        <v>143</v>
      </c>
      <c r="AT176" s="152" t="s">
        <v>138</v>
      </c>
      <c r="AU176" s="152" t="s">
        <v>86</v>
      </c>
      <c r="AY176" s="16" t="s">
        <v>136</v>
      </c>
      <c r="BE176" s="153">
        <f>IF(N176="základní",J176,0)</f>
        <v>0</v>
      </c>
      <c r="BF176" s="153">
        <f>IF(N176="snížená",J176,0)</f>
        <v>0</v>
      </c>
      <c r="BG176" s="153">
        <f>IF(N176="zákl. přenesená",J176,0)</f>
        <v>0</v>
      </c>
      <c r="BH176" s="153">
        <f>IF(N176="sníž. přenesená",J176,0)</f>
        <v>0</v>
      </c>
      <c r="BI176" s="153">
        <f>IF(N176="nulová",J176,0)</f>
        <v>0</v>
      </c>
      <c r="BJ176" s="16" t="s">
        <v>84</v>
      </c>
      <c r="BK176" s="153">
        <f>ROUND(I176*H176,2)</f>
        <v>0</v>
      </c>
      <c r="BL176" s="16" t="s">
        <v>143</v>
      </c>
      <c r="BM176" s="152" t="s">
        <v>245</v>
      </c>
    </row>
    <row r="177" spans="1:65" s="13" customFormat="1">
      <c r="B177" s="154"/>
      <c r="D177" s="155" t="s">
        <v>172</v>
      </c>
      <c r="E177" s="156" t="s">
        <v>1</v>
      </c>
      <c r="F177" s="157" t="s">
        <v>246</v>
      </c>
      <c r="H177" s="158">
        <v>221.5</v>
      </c>
      <c r="L177" s="154"/>
      <c r="M177" s="159"/>
      <c r="N177" s="160"/>
      <c r="O177" s="160"/>
      <c r="P177" s="160"/>
      <c r="Q177" s="160"/>
      <c r="R177" s="160"/>
      <c r="S177" s="160"/>
      <c r="T177" s="161"/>
      <c r="AT177" s="156" t="s">
        <v>172</v>
      </c>
      <c r="AU177" s="156" t="s">
        <v>86</v>
      </c>
      <c r="AV177" s="13" t="s">
        <v>86</v>
      </c>
      <c r="AW177" s="13" t="s">
        <v>34</v>
      </c>
      <c r="AX177" s="13" t="s">
        <v>78</v>
      </c>
      <c r="AY177" s="156" t="s">
        <v>136</v>
      </c>
    </row>
    <row r="178" spans="1:65" s="14" customFormat="1">
      <c r="B178" s="162"/>
      <c r="D178" s="155" t="s">
        <v>172</v>
      </c>
      <c r="E178" s="163" t="s">
        <v>1</v>
      </c>
      <c r="F178" s="164" t="s">
        <v>174</v>
      </c>
      <c r="H178" s="165">
        <v>221.5</v>
      </c>
      <c r="L178" s="162"/>
      <c r="M178" s="166"/>
      <c r="N178" s="167"/>
      <c r="O178" s="167"/>
      <c r="P178" s="167"/>
      <c r="Q178" s="167"/>
      <c r="R178" s="167"/>
      <c r="S178" s="167"/>
      <c r="T178" s="168"/>
      <c r="AT178" s="163" t="s">
        <v>172</v>
      </c>
      <c r="AU178" s="163" t="s">
        <v>86</v>
      </c>
      <c r="AV178" s="14" t="s">
        <v>143</v>
      </c>
      <c r="AW178" s="14" t="s">
        <v>34</v>
      </c>
      <c r="AX178" s="14" t="s">
        <v>84</v>
      </c>
      <c r="AY178" s="163" t="s">
        <v>136</v>
      </c>
    </row>
    <row r="179" spans="1:65" s="2" customFormat="1" ht="16.5" customHeight="1">
      <c r="A179" s="29"/>
      <c r="B179" s="141"/>
      <c r="C179" s="142" t="s">
        <v>247</v>
      </c>
      <c r="D179" s="142" t="s">
        <v>138</v>
      </c>
      <c r="E179" s="143" t="s">
        <v>248</v>
      </c>
      <c r="F179" s="144" t="s">
        <v>249</v>
      </c>
      <c r="G179" s="145" t="s">
        <v>141</v>
      </c>
      <c r="H179" s="146">
        <v>541.29999999999995</v>
      </c>
      <c r="I179" s="147"/>
      <c r="J179" s="147">
        <f>ROUND(I179*H179,2)</f>
        <v>0</v>
      </c>
      <c r="K179" s="144" t="s">
        <v>142</v>
      </c>
      <c r="L179" s="30"/>
      <c r="M179" s="148" t="s">
        <v>1</v>
      </c>
      <c r="N179" s="149" t="s">
        <v>43</v>
      </c>
      <c r="O179" s="150">
        <v>2E-3</v>
      </c>
      <c r="P179" s="150">
        <f>O179*H179</f>
        <v>1.0826</v>
      </c>
      <c r="Q179" s="150">
        <v>5.1000000000000004E-4</v>
      </c>
      <c r="R179" s="150">
        <f>Q179*H179</f>
        <v>0.276063</v>
      </c>
      <c r="S179" s="150">
        <v>0</v>
      </c>
      <c r="T179" s="151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2" t="s">
        <v>143</v>
      </c>
      <c r="AT179" s="152" t="s">
        <v>138</v>
      </c>
      <c r="AU179" s="152" t="s">
        <v>86</v>
      </c>
      <c r="AY179" s="16" t="s">
        <v>136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6" t="s">
        <v>84</v>
      </c>
      <c r="BK179" s="153">
        <f>ROUND(I179*H179,2)</f>
        <v>0</v>
      </c>
      <c r="BL179" s="16" t="s">
        <v>143</v>
      </c>
      <c r="BM179" s="152" t="s">
        <v>250</v>
      </c>
    </row>
    <row r="180" spans="1:65" s="13" customFormat="1">
      <c r="B180" s="154"/>
      <c r="D180" s="155" t="s">
        <v>172</v>
      </c>
      <c r="E180" s="156" t="s">
        <v>1</v>
      </c>
      <c r="F180" s="157" t="s">
        <v>251</v>
      </c>
      <c r="H180" s="158">
        <v>319.8</v>
      </c>
      <c r="L180" s="154"/>
      <c r="M180" s="159"/>
      <c r="N180" s="160"/>
      <c r="O180" s="160"/>
      <c r="P180" s="160"/>
      <c r="Q180" s="160"/>
      <c r="R180" s="160"/>
      <c r="S180" s="160"/>
      <c r="T180" s="161"/>
      <c r="AT180" s="156" t="s">
        <v>172</v>
      </c>
      <c r="AU180" s="156" t="s">
        <v>86</v>
      </c>
      <c r="AV180" s="13" t="s">
        <v>86</v>
      </c>
      <c r="AW180" s="13" t="s">
        <v>34</v>
      </c>
      <c r="AX180" s="13" t="s">
        <v>78</v>
      </c>
      <c r="AY180" s="156" t="s">
        <v>136</v>
      </c>
    </row>
    <row r="181" spans="1:65" s="13" customFormat="1">
      <c r="B181" s="154"/>
      <c r="D181" s="155" t="s">
        <v>172</v>
      </c>
      <c r="E181" s="156" t="s">
        <v>1</v>
      </c>
      <c r="F181" s="157" t="s">
        <v>246</v>
      </c>
      <c r="H181" s="158">
        <v>221.5</v>
      </c>
      <c r="L181" s="154"/>
      <c r="M181" s="159"/>
      <c r="N181" s="160"/>
      <c r="O181" s="160"/>
      <c r="P181" s="160"/>
      <c r="Q181" s="160"/>
      <c r="R181" s="160"/>
      <c r="S181" s="160"/>
      <c r="T181" s="161"/>
      <c r="AT181" s="156" t="s">
        <v>172</v>
      </c>
      <c r="AU181" s="156" t="s">
        <v>86</v>
      </c>
      <c r="AV181" s="13" t="s">
        <v>86</v>
      </c>
      <c r="AW181" s="13" t="s">
        <v>34</v>
      </c>
      <c r="AX181" s="13" t="s">
        <v>78</v>
      </c>
      <c r="AY181" s="156" t="s">
        <v>136</v>
      </c>
    </row>
    <row r="182" spans="1:65" s="14" customFormat="1">
      <c r="B182" s="162"/>
      <c r="D182" s="155" t="s">
        <v>172</v>
      </c>
      <c r="E182" s="163" t="s">
        <v>1</v>
      </c>
      <c r="F182" s="164" t="s">
        <v>174</v>
      </c>
      <c r="H182" s="165">
        <v>541.29999999999995</v>
      </c>
      <c r="L182" s="162"/>
      <c r="M182" s="166"/>
      <c r="N182" s="167"/>
      <c r="O182" s="167"/>
      <c r="P182" s="167"/>
      <c r="Q182" s="167"/>
      <c r="R182" s="167"/>
      <c r="S182" s="167"/>
      <c r="T182" s="168"/>
      <c r="AT182" s="163" t="s">
        <v>172</v>
      </c>
      <c r="AU182" s="163" t="s">
        <v>86</v>
      </c>
      <c r="AV182" s="14" t="s">
        <v>143</v>
      </c>
      <c r="AW182" s="14" t="s">
        <v>34</v>
      </c>
      <c r="AX182" s="14" t="s">
        <v>84</v>
      </c>
      <c r="AY182" s="163" t="s">
        <v>136</v>
      </c>
    </row>
    <row r="183" spans="1:65" s="2" customFormat="1" ht="16.5" customHeight="1">
      <c r="A183" s="29"/>
      <c r="B183" s="141"/>
      <c r="C183" s="142" t="s">
        <v>252</v>
      </c>
      <c r="D183" s="142" t="s">
        <v>138</v>
      </c>
      <c r="E183" s="143" t="s">
        <v>253</v>
      </c>
      <c r="F183" s="144" t="s">
        <v>254</v>
      </c>
      <c r="G183" s="145" t="s">
        <v>141</v>
      </c>
      <c r="H183" s="146">
        <v>541.29999999999995</v>
      </c>
      <c r="I183" s="147"/>
      <c r="J183" s="147">
        <f>ROUND(I183*H183,2)</f>
        <v>0</v>
      </c>
      <c r="K183" s="144" t="s">
        <v>142</v>
      </c>
      <c r="L183" s="30"/>
      <c r="M183" s="148" t="s">
        <v>1</v>
      </c>
      <c r="N183" s="149" t="s">
        <v>43</v>
      </c>
      <c r="O183" s="150">
        <v>0.19</v>
      </c>
      <c r="P183" s="150">
        <f>O183*H183</f>
        <v>102.84699999999999</v>
      </c>
      <c r="Q183" s="150">
        <v>0.12966</v>
      </c>
      <c r="R183" s="150">
        <f>Q183*H183</f>
        <v>70.184957999999995</v>
      </c>
      <c r="S183" s="150">
        <v>0</v>
      </c>
      <c r="T183" s="151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2" t="s">
        <v>143</v>
      </c>
      <c r="AT183" s="152" t="s">
        <v>138</v>
      </c>
      <c r="AU183" s="152" t="s">
        <v>86</v>
      </c>
      <c r="AY183" s="16" t="s">
        <v>136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6" t="s">
        <v>84</v>
      </c>
      <c r="BK183" s="153">
        <f>ROUND(I183*H183,2)</f>
        <v>0</v>
      </c>
      <c r="BL183" s="16" t="s">
        <v>143</v>
      </c>
      <c r="BM183" s="152" t="s">
        <v>255</v>
      </c>
    </row>
    <row r="184" spans="1:65" s="13" customFormat="1">
      <c r="B184" s="154"/>
      <c r="D184" s="155" t="s">
        <v>172</v>
      </c>
      <c r="E184" s="156" t="s">
        <v>1</v>
      </c>
      <c r="F184" s="157" t="s">
        <v>251</v>
      </c>
      <c r="H184" s="158">
        <v>319.8</v>
      </c>
      <c r="L184" s="154"/>
      <c r="M184" s="159"/>
      <c r="N184" s="160"/>
      <c r="O184" s="160"/>
      <c r="P184" s="160"/>
      <c r="Q184" s="160"/>
      <c r="R184" s="160"/>
      <c r="S184" s="160"/>
      <c r="T184" s="161"/>
      <c r="AT184" s="156" t="s">
        <v>172</v>
      </c>
      <c r="AU184" s="156" t="s">
        <v>86</v>
      </c>
      <c r="AV184" s="13" t="s">
        <v>86</v>
      </c>
      <c r="AW184" s="13" t="s">
        <v>34</v>
      </c>
      <c r="AX184" s="13" t="s">
        <v>78</v>
      </c>
      <c r="AY184" s="156" t="s">
        <v>136</v>
      </c>
    </row>
    <row r="185" spans="1:65" s="13" customFormat="1">
      <c r="B185" s="154"/>
      <c r="D185" s="155" t="s">
        <v>172</v>
      </c>
      <c r="E185" s="156" t="s">
        <v>1</v>
      </c>
      <c r="F185" s="157" t="s">
        <v>246</v>
      </c>
      <c r="H185" s="158">
        <v>221.5</v>
      </c>
      <c r="L185" s="154"/>
      <c r="M185" s="159"/>
      <c r="N185" s="160"/>
      <c r="O185" s="160"/>
      <c r="P185" s="160"/>
      <c r="Q185" s="160"/>
      <c r="R185" s="160"/>
      <c r="S185" s="160"/>
      <c r="T185" s="161"/>
      <c r="AT185" s="156" t="s">
        <v>172</v>
      </c>
      <c r="AU185" s="156" t="s">
        <v>86</v>
      </c>
      <c r="AV185" s="13" t="s">
        <v>86</v>
      </c>
      <c r="AW185" s="13" t="s">
        <v>34</v>
      </c>
      <c r="AX185" s="13" t="s">
        <v>78</v>
      </c>
      <c r="AY185" s="156" t="s">
        <v>136</v>
      </c>
    </row>
    <row r="186" spans="1:65" s="14" customFormat="1">
      <c r="B186" s="162"/>
      <c r="D186" s="155" t="s">
        <v>172</v>
      </c>
      <c r="E186" s="163" t="s">
        <v>1</v>
      </c>
      <c r="F186" s="164" t="s">
        <v>174</v>
      </c>
      <c r="H186" s="165">
        <v>541.29999999999995</v>
      </c>
      <c r="L186" s="162"/>
      <c r="M186" s="166"/>
      <c r="N186" s="167"/>
      <c r="O186" s="167"/>
      <c r="P186" s="167"/>
      <c r="Q186" s="167"/>
      <c r="R186" s="167"/>
      <c r="S186" s="167"/>
      <c r="T186" s="168"/>
      <c r="AT186" s="163" t="s">
        <v>172</v>
      </c>
      <c r="AU186" s="163" t="s">
        <v>86</v>
      </c>
      <c r="AV186" s="14" t="s">
        <v>143</v>
      </c>
      <c r="AW186" s="14" t="s">
        <v>34</v>
      </c>
      <c r="AX186" s="14" t="s">
        <v>84</v>
      </c>
      <c r="AY186" s="163" t="s">
        <v>136</v>
      </c>
    </row>
    <row r="187" spans="1:65" s="2" customFormat="1" ht="16.5" customHeight="1">
      <c r="A187" s="29"/>
      <c r="B187" s="141"/>
      <c r="C187" s="142" t="s">
        <v>256</v>
      </c>
      <c r="D187" s="142" t="s">
        <v>138</v>
      </c>
      <c r="E187" s="143" t="s">
        <v>257</v>
      </c>
      <c r="F187" s="144" t="s">
        <v>258</v>
      </c>
      <c r="G187" s="145" t="s">
        <v>141</v>
      </c>
      <c r="H187" s="146">
        <v>221.5</v>
      </c>
      <c r="I187" s="147"/>
      <c r="J187" s="147">
        <f>ROUND(I187*H187,2)</f>
        <v>0</v>
      </c>
      <c r="K187" s="144" t="s">
        <v>1</v>
      </c>
      <c r="L187" s="30"/>
      <c r="M187" s="148" t="s">
        <v>1</v>
      </c>
      <c r="N187" s="149" t="s">
        <v>43</v>
      </c>
      <c r="O187" s="150">
        <v>0.28599999999999998</v>
      </c>
      <c r="P187" s="150">
        <f>O187*H187</f>
        <v>63.348999999999997</v>
      </c>
      <c r="Q187" s="150">
        <v>0.20746000000000001</v>
      </c>
      <c r="R187" s="150">
        <f>Q187*H187</f>
        <v>45.952390000000001</v>
      </c>
      <c r="S187" s="150">
        <v>0</v>
      </c>
      <c r="T187" s="151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2" t="s">
        <v>143</v>
      </c>
      <c r="AT187" s="152" t="s">
        <v>138</v>
      </c>
      <c r="AU187" s="152" t="s">
        <v>86</v>
      </c>
      <c r="AY187" s="16" t="s">
        <v>136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16" t="s">
        <v>84</v>
      </c>
      <c r="BK187" s="153">
        <f>ROUND(I187*H187,2)</f>
        <v>0</v>
      </c>
      <c r="BL187" s="16" t="s">
        <v>143</v>
      </c>
      <c r="BM187" s="152" t="s">
        <v>259</v>
      </c>
    </row>
    <row r="188" spans="1:65" s="13" customFormat="1">
      <c r="B188" s="154"/>
      <c r="D188" s="155" t="s">
        <v>172</v>
      </c>
      <c r="E188" s="156" t="s">
        <v>1</v>
      </c>
      <c r="F188" s="157" t="s">
        <v>246</v>
      </c>
      <c r="H188" s="158">
        <v>221.5</v>
      </c>
      <c r="L188" s="154"/>
      <c r="M188" s="159"/>
      <c r="N188" s="160"/>
      <c r="O188" s="160"/>
      <c r="P188" s="160"/>
      <c r="Q188" s="160"/>
      <c r="R188" s="160"/>
      <c r="S188" s="160"/>
      <c r="T188" s="161"/>
      <c r="AT188" s="156" t="s">
        <v>172</v>
      </c>
      <c r="AU188" s="156" t="s">
        <v>86</v>
      </c>
      <c r="AV188" s="13" t="s">
        <v>86</v>
      </c>
      <c r="AW188" s="13" t="s">
        <v>34</v>
      </c>
      <c r="AX188" s="13" t="s">
        <v>78</v>
      </c>
      <c r="AY188" s="156" t="s">
        <v>136</v>
      </c>
    </row>
    <row r="189" spans="1:65" s="14" customFormat="1">
      <c r="B189" s="162"/>
      <c r="D189" s="155" t="s">
        <v>172</v>
      </c>
      <c r="E189" s="163" t="s">
        <v>1</v>
      </c>
      <c r="F189" s="164" t="s">
        <v>174</v>
      </c>
      <c r="H189" s="165">
        <v>221.5</v>
      </c>
      <c r="L189" s="162"/>
      <c r="M189" s="166"/>
      <c r="N189" s="167"/>
      <c r="O189" s="167"/>
      <c r="P189" s="167"/>
      <c r="Q189" s="167"/>
      <c r="R189" s="167"/>
      <c r="S189" s="167"/>
      <c r="T189" s="168"/>
      <c r="AT189" s="163" t="s">
        <v>172</v>
      </c>
      <c r="AU189" s="163" t="s">
        <v>86</v>
      </c>
      <c r="AV189" s="14" t="s">
        <v>143</v>
      </c>
      <c r="AW189" s="14" t="s">
        <v>34</v>
      </c>
      <c r="AX189" s="14" t="s">
        <v>84</v>
      </c>
      <c r="AY189" s="163" t="s">
        <v>136</v>
      </c>
    </row>
    <row r="190" spans="1:65" s="2" customFormat="1" ht="16.5" customHeight="1">
      <c r="A190" s="29"/>
      <c r="B190" s="141"/>
      <c r="C190" s="142" t="s">
        <v>260</v>
      </c>
      <c r="D190" s="142" t="s">
        <v>138</v>
      </c>
      <c r="E190" s="143" t="s">
        <v>261</v>
      </c>
      <c r="F190" s="144" t="s">
        <v>262</v>
      </c>
      <c r="G190" s="145" t="s">
        <v>141</v>
      </c>
      <c r="H190" s="146">
        <v>226</v>
      </c>
      <c r="I190" s="147"/>
      <c r="J190" s="147">
        <f>ROUND(I190*H190,2)</f>
        <v>0</v>
      </c>
      <c r="K190" s="144" t="s">
        <v>142</v>
      </c>
      <c r="L190" s="30"/>
      <c r="M190" s="148" t="s">
        <v>1</v>
      </c>
      <c r="N190" s="149" t="s">
        <v>43</v>
      </c>
      <c r="O190" s="150">
        <v>0.6</v>
      </c>
      <c r="P190" s="150">
        <f>O190*H190</f>
        <v>135.6</v>
      </c>
      <c r="Q190" s="150">
        <v>8.4250000000000005E-2</v>
      </c>
      <c r="R190" s="150">
        <f>Q190*H190</f>
        <v>19.040500000000002</v>
      </c>
      <c r="S190" s="150">
        <v>0</v>
      </c>
      <c r="T190" s="151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2" t="s">
        <v>143</v>
      </c>
      <c r="AT190" s="152" t="s">
        <v>138</v>
      </c>
      <c r="AU190" s="152" t="s">
        <v>86</v>
      </c>
      <c r="AY190" s="16" t="s">
        <v>136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6" t="s">
        <v>84</v>
      </c>
      <c r="BK190" s="153">
        <f>ROUND(I190*H190,2)</f>
        <v>0</v>
      </c>
      <c r="BL190" s="16" t="s">
        <v>143</v>
      </c>
      <c r="BM190" s="152" t="s">
        <v>263</v>
      </c>
    </row>
    <row r="191" spans="1:65" s="13" customFormat="1">
      <c r="B191" s="154"/>
      <c r="D191" s="155" t="s">
        <v>172</v>
      </c>
      <c r="E191" s="156" t="s">
        <v>1</v>
      </c>
      <c r="F191" s="157" t="s">
        <v>221</v>
      </c>
      <c r="H191" s="158">
        <v>226</v>
      </c>
      <c r="L191" s="154"/>
      <c r="M191" s="159"/>
      <c r="N191" s="160"/>
      <c r="O191" s="160"/>
      <c r="P191" s="160"/>
      <c r="Q191" s="160"/>
      <c r="R191" s="160"/>
      <c r="S191" s="160"/>
      <c r="T191" s="161"/>
      <c r="AT191" s="156" t="s">
        <v>172</v>
      </c>
      <c r="AU191" s="156" t="s">
        <v>86</v>
      </c>
      <c r="AV191" s="13" t="s">
        <v>86</v>
      </c>
      <c r="AW191" s="13" t="s">
        <v>34</v>
      </c>
      <c r="AX191" s="13" t="s">
        <v>78</v>
      </c>
      <c r="AY191" s="156" t="s">
        <v>136</v>
      </c>
    </row>
    <row r="192" spans="1:65" s="14" customFormat="1">
      <c r="B192" s="162"/>
      <c r="D192" s="155" t="s">
        <v>172</v>
      </c>
      <c r="E192" s="163" t="s">
        <v>1</v>
      </c>
      <c r="F192" s="164" t="s">
        <v>174</v>
      </c>
      <c r="H192" s="165">
        <v>226</v>
      </c>
      <c r="L192" s="162"/>
      <c r="M192" s="166"/>
      <c r="N192" s="167"/>
      <c r="O192" s="167"/>
      <c r="P192" s="167"/>
      <c r="Q192" s="167"/>
      <c r="R192" s="167"/>
      <c r="S192" s="167"/>
      <c r="T192" s="168"/>
      <c r="AT192" s="163" t="s">
        <v>172</v>
      </c>
      <c r="AU192" s="163" t="s">
        <v>86</v>
      </c>
      <c r="AV192" s="14" t="s">
        <v>143</v>
      </c>
      <c r="AW192" s="14" t="s">
        <v>34</v>
      </c>
      <c r="AX192" s="14" t="s">
        <v>84</v>
      </c>
      <c r="AY192" s="163" t="s">
        <v>136</v>
      </c>
    </row>
    <row r="193" spans="1:65" s="2" customFormat="1" ht="16.5" customHeight="1">
      <c r="A193" s="29"/>
      <c r="B193" s="141"/>
      <c r="C193" s="172" t="s">
        <v>264</v>
      </c>
      <c r="D193" s="172" t="s">
        <v>265</v>
      </c>
      <c r="E193" s="173" t="s">
        <v>266</v>
      </c>
      <c r="F193" s="174" t="s">
        <v>267</v>
      </c>
      <c r="G193" s="175" t="s">
        <v>141</v>
      </c>
      <c r="H193" s="176">
        <v>248.6</v>
      </c>
      <c r="I193" s="177"/>
      <c r="J193" s="177">
        <f>ROUND(I193*H193,2)</f>
        <v>0</v>
      </c>
      <c r="K193" s="174" t="s">
        <v>219</v>
      </c>
      <c r="L193" s="178"/>
      <c r="M193" s="179" t="s">
        <v>1</v>
      </c>
      <c r="N193" s="180" t="s">
        <v>43</v>
      </c>
      <c r="O193" s="150">
        <v>0</v>
      </c>
      <c r="P193" s="150">
        <f>O193*H193</f>
        <v>0</v>
      </c>
      <c r="Q193" s="150">
        <v>0.13</v>
      </c>
      <c r="R193" s="150">
        <f>Q193*H193</f>
        <v>32.317999999999998</v>
      </c>
      <c r="S193" s="150">
        <v>0</v>
      </c>
      <c r="T193" s="151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2" t="s">
        <v>167</v>
      </c>
      <c r="AT193" s="152" t="s">
        <v>265</v>
      </c>
      <c r="AU193" s="152" t="s">
        <v>86</v>
      </c>
      <c r="AY193" s="16" t="s">
        <v>136</v>
      </c>
      <c r="BE193" s="153">
        <f>IF(N193="základní",J193,0)</f>
        <v>0</v>
      </c>
      <c r="BF193" s="153">
        <f>IF(N193="snížená",J193,0)</f>
        <v>0</v>
      </c>
      <c r="BG193" s="153">
        <f>IF(N193="zákl. přenesená",J193,0)</f>
        <v>0</v>
      </c>
      <c r="BH193" s="153">
        <f>IF(N193="sníž. přenesená",J193,0)</f>
        <v>0</v>
      </c>
      <c r="BI193" s="153">
        <f>IF(N193="nulová",J193,0)</f>
        <v>0</v>
      </c>
      <c r="BJ193" s="16" t="s">
        <v>84</v>
      </c>
      <c r="BK193" s="153">
        <f>ROUND(I193*H193,2)</f>
        <v>0</v>
      </c>
      <c r="BL193" s="16" t="s">
        <v>143</v>
      </c>
      <c r="BM193" s="152" t="s">
        <v>268</v>
      </c>
    </row>
    <row r="194" spans="1:65" s="13" customFormat="1">
      <c r="B194" s="154"/>
      <c r="D194" s="155" t="s">
        <v>172</v>
      </c>
      <c r="F194" s="157" t="s">
        <v>269</v>
      </c>
      <c r="H194" s="158">
        <v>248.6</v>
      </c>
      <c r="L194" s="154"/>
      <c r="M194" s="159"/>
      <c r="N194" s="160"/>
      <c r="O194" s="160"/>
      <c r="P194" s="160"/>
      <c r="Q194" s="160"/>
      <c r="R194" s="160"/>
      <c r="S194" s="160"/>
      <c r="T194" s="161"/>
      <c r="AT194" s="156" t="s">
        <v>172</v>
      </c>
      <c r="AU194" s="156" t="s">
        <v>86</v>
      </c>
      <c r="AV194" s="13" t="s">
        <v>86</v>
      </c>
      <c r="AW194" s="13" t="s">
        <v>3</v>
      </c>
      <c r="AX194" s="13" t="s">
        <v>84</v>
      </c>
      <c r="AY194" s="156" t="s">
        <v>136</v>
      </c>
    </row>
    <row r="195" spans="1:65" s="2" customFormat="1" ht="16.5" customHeight="1">
      <c r="A195" s="29"/>
      <c r="B195" s="141"/>
      <c r="C195" s="142" t="s">
        <v>270</v>
      </c>
      <c r="D195" s="142" t="s">
        <v>138</v>
      </c>
      <c r="E195" s="143" t="s">
        <v>271</v>
      </c>
      <c r="F195" s="144" t="s">
        <v>272</v>
      </c>
      <c r="G195" s="145" t="s">
        <v>141</v>
      </c>
      <c r="H195" s="146">
        <v>317</v>
      </c>
      <c r="I195" s="147"/>
      <c r="J195" s="147">
        <f>ROUND(I195*H195,2)</f>
        <v>0</v>
      </c>
      <c r="K195" s="144" t="s">
        <v>142</v>
      </c>
      <c r="L195" s="30"/>
      <c r="M195" s="148" t="s">
        <v>1</v>
      </c>
      <c r="N195" s="149" t="s">
        <v>43</v>
      </c>
      <c r="O195" s="150">
        <v>0.59</v>
      </c>
      <c r="P195" s="150">
        <f>O195*H195</f>
        <v>187.03</v>
      </c>
      <c r="Q195" s="150">
        <v>0.10362</v>
      </c>
      <c r="R195" s="150">
        <f>Q195*H195</f>
        <v>32.847540000000002</v>
      </c>
      <c r="S195" s="150">
        <v>0</v>
      </c>
      <c r="T195" s="151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2" t="s">
        <v>143</v>
      </c>
      <c r="AT195" s="152" t="s">
        <v>138</v>
      </c>
      <c r="AU195" s="152" t="s">
        <v>86</v>
      </c>
      <c r="AY195" s="16" t="s">
        <v>136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16" t="s">
        <v>84</v>
      </c>
      <c r="BK195" s="153">
        <f>ROUND(I195*H195,2)</f>
        <v>0</v>
      </c>
      <c r="BL195" s="16" t="s">
        <v>143</v>
      </c>
      <c r="BM195" s="152" t="s">
        <v>273</v>
      </c>
    </row>
    <row r="196" spans="1:65" s="13" customFormat="1">
      <c r="B196" s="154"/>
      <c r="D196" s="155" t="s">
        <v>172</v>
      </c>
      <c r="E196" s="156" t="s">
        <v>1</v>
      </c>
      <c r="F196" s="157" t="s">
        <v>238</v>
      </c>
      <c r="H196" s="158">
        <v>317</v>
      </c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172</v>
      </c>
      <c r="AU196" s="156" t="s">
        <v>86</v>
      </c>
      <c r="AV196" s="13" t="s">
        <v>86</v>
      </c>
      <c r="AW196" s="13" t="s">
        <v>34</v>
      </c>
      <c r="AX196" s="13" t="s">
        <v>78</v>
      </c>
      <c r="AY196" s="156" t="s">
        <v>136</v>
      </c>
    </row>
    <row r="197" spans="1:65" s="14" customFormat="1">
      <c r="B197" s="162"/>
      <c r="D197" s="155" t="s">
        <v>172</v>
      </c>
      <c r="E197" s="163" t="s">
        <v>1</v>
      </c>
      <c r="F197" s="164" t="s">
        <v>174</v>
      </c>
      <c r="H197" s="165">
        <v>317</v>
      </c>
      <c r="L197" s="162"/>
      <c r="M197" s="166"/>
      <c r="N197" s="167"/>
      <c r="O197" s="167"/>
      <c r="P197" s="167"/>
      <c r="Q197" s="167"/>
      <c r="R197" s="167"/>
      <c r="S197" s="167"/>
      <c r="T197" s="168"/>
      <c r="AT197" s="163" t="s">
        <v>172</v>
      </c>
      <c r="AU197" s="163" t="s">
        <v>86</v>
      </c>
      <c r="AV197" s="14" t="s">
        <v>143</v>
      </c>
      <c r="AW197" s="14" t="s">
        <v>34</v>
      </c>
      <c r="AX197" s="14" t="s">
        <v>84</v>
      </c>
      <c r="AY197" s="163" t="s">
        <v>136</v>
      </c>
    </row>
    <row r="198" spans="1:65" s="2" customFormat="1" ht="16.5" customHeight="1">
      <c r="A198" s="29"/>
      <c r="B198" s="141"/>
      <c r="C198" s="172" t="s">
        <v>274</v>
      </c>
      <c r="D198" s="172" t="s">
        <v>265</v>
      </c>
      <c r="E198" s="173" t="s">
        <v>275</v>
      </c>
      <c r="F198" s="174" t="s">
        <v>276</v>
      </c>
      <c r="G198" s="175" t="s">
        <v>141</v>
      </c>
      <c r="H198" s="176">
        <v>348.7</v>
      </c>
      <c r="I198" s="177"/>
      <c r="J198" s="177">
        <f>ROUND(I198*H198,2)</f>
        <v>0</v>
      </c>
      <c r="K198" s="174" t="s">
        <v>219</v>
      </c>
      <c r="L198" s="178"/>
      <c r="M198" s="179" t="s">
        <v>1</v>
      </c>
      <c r="N198" s="180" t="s">
        <v>43</v>
      </c>
      <c r="O198" s="150">
        <v>0</v>
      </c>
      <c r="P198" s="150">
        <f>O198*H198</f>
        <v>0</v>
      </c>
      <c r="Q198" s="150">
        <v>0.16500000000000001</v>
      </c>
      <c r="R198" s="150">
        <f>Q198*H198</f>
        <v>57.535499999999999</v>
      </c>
      <c r="S198" s="150">
        <v>0</v>
      </c>
      <c r="T198" s="151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2" t="s">
        <v>167</v>
      </c>
      <c r="AT198" s="152" t="s">
        <v>265</v>
      </c>
      <c r="AU198" s="152" t="s">
        <v>86</v>
      </c>
      <c r="AY198" s="16" t="s">
        <v>136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6" t="s">
        <v>84</v>
      </c>
      <c r="BK198" s="153">
        <f>ROUND(I198*H198,2)</f>
        <v>0</v>
      </c>
      <c r="BL198" s="16" t="s">
        <v>143</v>
      </c>
      <c r="BM198" s="152" t="s">
        <v>277</v>
      </c>
    </row>
    <row r="199" spans="1:65" s="13" customFormat="1">
      <c r="B199" s="154"/>
      <c r="D199" s="155" t="s">
        <v>172</v>
      </c>
      <c r="F199" s="157" t="s">
        <v>278</v>
      </c>
      <c r="H199" s="158">
        <v>348.7</v>
      </c>
      <c r="L199" s="154"/>
      <c r="M199" s="159"/>
      <c r="N199" s="160"/>
      <c r="O199" s="160"/>
      <c r="P199" s="160"/>
      <c r="Q199" s="160"/>
      <c r="R199" s="160"/>
      <c r="S199" s="160"/>
      <c r="T199" s="161"/>
      <c r="AT199" s="156" t="s">
        <v>172</v>
      </c>
      <c r="AU199" s="156" t="s">
        <v>86</v>
      </c>
      <c r="AV199" s="13" t="s">
        <v>86</v>
      </c>
      <c r="AW199" s="13" t="s">
        <v>3</v>
      </c>
      <c r="AX199" s="13" t="s">
        <v>84</v>
      </c>
      <c r="AY199" s="156" t="s">
        <v>136</v>
      </c>
    </row>
    <row r="200" spans="1:65" s="2" customFormat="1" ht="16.5" customHeight="1">
      <c r="A200" s="29"/>
      <c r="B200" s="141"/>
      <c r="C200" s="142" t="s">
        <v>279</v>
      </c>
      <c r="D200" s="142" t="s">
        <v>138</v>
      </c>
      <c r="E200" s="143" t="s">
        <v>280</v>
      </c>
      <c r="F200" s="144" t="s">
        <v>281</v>
      </c>
      <c r="G200" s="145" t="s">
        <v>170</v>
      </c>
      <c r="H200" s="146">
        <v>117</v>
      </c>
      <c r="I200" s="147"/>
      <c r="J200" s="147">
        <f>ROUND(I200*H200,2)</f>
        <v>0</v>
      </c>
      <c r="K200" s="144" t="s">
        <v>142</v>
      </c>
      <c r="L200" s="30"/>
      <c r="M200" s="148" t="s">
        <v>1</v>
      </c>
      <c r="N200" s="149" t="s">
        <v>43</v>
      </c>
      <c r="O200" s="150">
        <v>4.5999999999999999E-2</v>
      </c>
      <c r="P200" s="150">
        <f>O200*H200</f>
        <v>5.3819999999999997</v>
      </c>
      <c r="Q200" s="150">
        <v>3.5999999999999999E-3</v>
      </c>
      <c r="R200" s="150">
        <f>Q200*H200</f>
        <v>0.42119999999999996</v>
      </c>
      <c r="S200" s="150">
        <v>0</v>
      </c>
      <c r="T200" s="151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2" t="s">
        <v>143</v>
      </c>
      <c r="AT200" s="152" t="s">
        <v>138</v>
      </c>
      <c r="AU200" s="152" t="s">
        <v>86</v>
      </c>
      <c r="AY200" s="16" t="s">
        <v>136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6" t="s">
        <v>84</v>
      </c>
      <c r="BK200" s="153">
        <f>ROUND(I200*H200,2)</f>
        <v>0</v>
      </c>
      <c r="BL200" s="16" t="s">
        <v>143</v>
      </c>
      <c r="BM200" s="152" t="s">
        <v>282</v>
      </c>
    </row>
    <row r="201" spans="1:65" s="12" customFormat="1" ht="22.9" customHeight="1">
      <c r="B201" s="129"/>
      <c r="D201" s="130" t="s">
        <v>77</v>
      </c>
      <c r="E201" s="139" t="s">
        <v>175</v>
      </c>
      <c r="F201" s="139" t="s">
        <v>283</v>
      </c>
      <c r="J201" s="140">
        <f>BK201</f>
        <v>0</v>
      </c>
      <c r="L201" s="129"/>
      <c r="M201" s="133"/>
      <c r="N201" s="134"/>
      <c r="O201" s="134"/>
      <c r="P201" s="135">
        <f>SUM(P202:P230)</f>
        <v>638.34993999999995</v>
      </c>
      <c r="Q201" s="134"/>
      <c r="R201" s="135">
        <f>SUM(R202:R230)</f>
        <v>99.545506500000002</v>
      </c>
      <c r="S201" s="134"/>
      <c r="T201" s="136">
        <f>SUM(T202:T230)</f>
        <v>138.20450000000002</v>
      </c>
      <c r="AR201" s="130" t="s">
        <v>84</v>
      </c>
      <c r="AT201" s="137" t="s">
        <v>77</v>
      </c>
      <c r="AU201" s="137" t="s">
        <v>84</v>
      </c>
      <c r="AY201" s="130" t="s">
        <v>136</v>
      </c>
      <c r="BK201" s="138">
        <f>SUM(BK202:BK230)</f>
        <v>0</v>
      </c>
    </row>
    <row r="202" spans="1:65" s="2" customFormat="1" ht="16.5" customHeight="1">
      <c r="A202" s="29"/>
      <c r="B202" s="141"/>
      <c r="C202" s="142" t="s">
        <v>284</v>
      </c>
      <c r="D202" s="142" t="s">
        <v>138</v>
      </c>
      <c r="E202" s="143" t="s">
        <v>285</v>
      </c>
      <c r="F202" s="144" t="s">
        <v>286</v>
      </c>
      <c r="G202" s="145" t="s">
        <v>287</v>
      </c>
      <c r="H202" s="146">
        <v>1</v>
      </c>
      <c r="I202" s="147"/>
      <c r="J202" s="147">
        <f>ROUND(I202*H202,2)</f>
        <v>0</v>
      </c>
      <c r="K202" s="144" t="s">
        <v>219</v>
      </c>
      <c r="L202" s="30"/>
      <c r="M202" s="148" t="s">
        <v>1</v>
      </c>
      <c r="N202" s="149" t="s">
        <v>43</v>
      </c>
      <c r="O202" s="150">
        <v>3.0000000000000001E-3</v>
      </c>
      <c r="P202" s="150">
        <f>O202*H202</f>
        <v>3.0000000000000001E-3</v>
      </c>
      <c r="Q202" s="150">
        <v>8.0000000000000007E-5</v>
      </c>
      <c r="R202" s="150">
        <f>Q202*H202</f>
        <v>8.0000000000000007E-5</v>
      </c>
      <c r="S202" s="150">
        <v>0</v>
      </c>
      <c r="T202" s="151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2" t="s">
        <v>143</v>
      </c>
      <c r="AT202" s="152" t="s">
        <v>138</v>
      </c>
      <c r="AU202" s="152" t="s">
        <v>86</v>
      </c>
      <c r="AY202" s="16" t="s">
        <v>136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16" t="s">
        <v>84</v>
      </c>
      <c r="BK202" s="153">
        <f>ROUND(I202*H202,2)</f>
        <v>0</v>
      </c>
      <c r="BL202" s="16" t="s">
        <v>143</v>
      </c>
      <c r="BM202" s="152" t="s">
        <v>288</v>
      </c>
    </row>
    <row r="203" spans="1:65" s="2" customFormat="1" ht="48.75">
      <c r="A203" s="29"/>
      <c r="B203" s="30"/>
      <c r="C203" s="29"/>
      <c r="D203" s="155" t="s">
        <v>189</v>
      </c>
      <c r="E203" s="29"/>
      <c r="F203" s="169" t="s">
        <v>289</v>
      </c>
      <c r="G203" s="29"/>
      <c r="H203" s="29"/>
      <c r="I203" s="29"/>
      <c r="J203" s="29"/>
      <c r="K203" s="29"/>
      <c r="L203" s="30"/>
      <c r="M203" s="170"/>
      <c r="N203" s="171"/>
      <c r="O203" s="55"/>
      <c r="P203" s="55"/>
      <c r="Q203" s="55"/>
      <c r="R203" s="55"/>
      <c r="S203" s="55"/>
      <c r="T203" s="56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T203" s="16" t="s">
        <v>189</v>
      </c>
      <c r="AU203" s="16" t="s">
        <v>86</v>
      </c>
    </row>
    <row r="204" spans="1:65" s="13" customFormat="1">
      <c r="B204" s="154"/>
      <c r="D204" s="155" t="s">
        <v>172</v>
      </c>
      <c r="E204" s="156" t="s">
        <v>1</v>
      </c>
      <c r="F204" s="157" t="s">
        <v>290</v>
      </c>
      <c r="H204" s="158">
        <v>1</v>
      </c>
      <c r="L204" s="154"/>
      <c r="M204" s="159"/>
      <c r="N204" s="160"/>
      <c r="O204" s="160"/>
      <c r="P204" s="160"/>
      <c r="Q204" s="160"/>
      <c r="R204" s="160"/>
      <c r="S204" s="160"/>
      <c r="T204" s="161"/>
      <c r="AT204" s="156" t="s">
        <v>172</v>
      </c>
      <c r="AU204" s="156" t="s">
        <v>86</v>
      </c>
      <c r="AV204" s="13" t="s">
        <v>86</v>
      </c>
      <c r="AW204" s="13" t="s">
        <v>34</v>
      </c>
      <c r="AX204" s="13" t="s">
        <v>78</v>
      </c>
      <c r="AY204" s="156" t="s">
        <v>136</v>
      </c>
    </row>
    <row r="205" spans="1:65" s="14" customFormat="1">
      <c r="B205" s="162"/>
      <c r="D205" s="155" t="s">
        <v>172</v>
      </c>
      <c r="E205" s="163" t="s">
        <v>1</v>
      </c>
      <c r="F205" s="164" t="s">
        <v>174</v>
      </c>
      <c r="H205" s="165">
        <v>1</v>
      </c>
      <c r="L205" s="162"/>
      <c r="M205" s="166"/>
      <c r="N205" s="167"/>
      <c r="O205" s="167"/>
      <c r="P205" s="167"/>
      <c r="Q205" s="167"/>
      <c r="R205" s="167"/>
      <c r="S205" s="167"/>
      <c r="T205" s="168"/>
      <c r="AT205" s="163" t="s">
        <v>172</v>
      </c>
      <c r="AU205" s="163" t="s">
        <v>86</v>
      </c>
      <c r="AV205" s="14" t="s">
        <v>143</v>
      </c>
      <c r="AW205" s="14" t="s">
        <v>34</v>
      </c>
      <c r="AX205" s="14" t="s">
        <v>84</v>
      </c>
      <c r="AY205" s="163" t="s">
        <v>136</v>
      </c>
    </row>
    <row r="206" spans="1:65" s="2" customFormat="1" ht="16.5" customHeight="1">
      <c r="A206" s="29"/>
      <c r="B206" s="141"/>
      <c r="C206" s="142" t="s">
        <v>291</v>
      </c>
      <c r="D206" s="142" t="s">
        <v>138</v>
      </c>
      <c r="E206" s="143" t="s">
        <v>292</v>
      </c>
      <c r="F206" s="144" t="s">
        <v>293</v>
      </c>
      <c r="G206" s="145" t="s">
        <v>170</v>
      </c>
      <c r="H206" s="146">
        <v>236.5</v>
      </c>
      <c r="I206" s="147"/>
      <c r="J206" s="147">
        <f>ROUND(I206*H206,2)</f>
        <v>0</v>
      </c>
      <c r="K206" s="144" t="s">
        <v>142</v>
      </c>
      <c r="L206" s="30"/>
      <c r="M206" s="148" t="s">
        <v>1</v>
      </c>
      <c r="N206" s="149" t="s">
        <v>43</v>
      </c>
      <c r="O206" s="150">
        <v>0.216</v>
      </c>
      <c r="P206" s="150">
        <f>O206*H206</f>
        <v>51.083999999999996</v>
      </c>
      <c r="Q206" s="150">
        <v>0.1295</v>
      </c>
      <c r="R206" s="150">
        <f>Q206*H206</f>
        <v>30.626750000000001</v>
      </c>
      <c r="S206" s="150">
        <v>0</v>
      </c>
      <c r="T206" s="151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2" t="s">
        <v>143</v>
      </c>
      <c r="AT206" s="152" t="s">
        <v>138</v>
      </c>
      <c r="AU206" s="152" t="s">
        <v>86</v>
      </c>
      <c r="AY206" s="16" t="s">
        <v>136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6" t="s">
        <v>84</v>
      </c>
      <c r="BK206" s="153">
        <f>ROUND(I206*H206,2)</f>
        <v>0</v>
      </c>
      <c r="BL206" s="16" t="s">
        <v>143</v>
      </c>
      <c r="BM206" s="152" t="s">
        <v>294</v>
      </c>
    </row>
    <row r="207" spans="1:65" s="2" customFormat="1" ht="16.5" customHeight="1">
      <c r="A207" s="29"/>
      <c r="B207" s="141"/>
      <c r="C207" s="172" t="s">
        <v>295</v>
      </c>
      <c r="D207" s="172" t="s">
        <v>265</v>
      </c>
      <c r="E207" s="173" t="s">
        <v>296</v>
      </c>
      <c r="F207" s="174" t="s">
        <v>297</v>
      </c>
      <c r="G207" s="175" t="s">
        <v>170</v>
      </c>
      <c r="H207" s="176">
        <v>260.14999999999998</v>
      </c>
      <c r="I207" s="177"/>
      <c r="J207" s="177">
        <f>ROUND(I207*H207,2)</f>
        <v>0</v>
      </c>
      <c r="K207" s="174" t="s">
        <v>142</v>
      </c>
      <c r="L207" s="178"/>
      <c r="M207" s="179" t="s">
        <v>1</v>
      </c>
      <c r="N207" s="180" t="s">
        <v>43</v>
      </c>
      <c r="O207" s="150">
        <v>0</v>
      </c>
      <c r="P207" s="150">
        <f>O207*H207</f>
        <v>0</v>
      </c>
      <c r="Q207" s="150">
        <v>4.5999999999999999E-2</v>
      </c>
      <c r="R207" s="150">
        <f>Q207*H207</f>
        <v>11.966899999999999</v>
      </c>
      <c r="S207" s="150">
        <v>0</v>
      </c>
      <c r="T207" s="151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2" t="s">
        <v>167</v>
      </c>
      <c r="AT207" s="152" t="s">
        <v>265</v>
      </c>
      <c r="AU207" s="152" t="s">
        <v>86</v>
      </c>
      <c r="AY207" s="16" t="s">
        <v>136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6" t="s">
        <v>84</v>
      </c>
      <c r="BK207" s="153">
        <f>ROUND(I207*H207,2)</f>
        <v>0</v>
      </c>
      <c r="BL207" s="16" t="s">
        <v>143</v>
      </c>
      <c r="BM207" s="152" t="s">
        <v>298</v>
      </c>
    </row>
    <row r="208" spans="1:65" s="13" customFormat="1">
      <c r="B208" s="154"/>
      <c r="D208" s="155" t="s">
        <v>172</v>
      </c>
      <c r="F208" s="157" t="s">
        <v>299</v>
      </c>
      <c r="H208" s="158">
        <v>260.14999999999998</v>
      </c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172</v>
      </c>
      <c r="AU208" s="156" t="s">
        <v>86</v>
      </c>
      <c r="AV208" s="13" t="s">
        <v>86</v>
      </c>
      <c r="AW208" s="13" t="s">
        <v>3</v>
      </c>
      <c r="AX208" s="13" t="s">
        <v>84</v>
      </c>
      <c r="AY208" s="156" t="s">
        <v>136</v>
      </c>
    </row>
    <row r="209" spans="1:65" s="2" customFormat="1" ht="16.5" customHeight="1">
      <c r="A209" s="29"/>
      <c r="B209" s="141"/>
      <c r="C209" s="142" t="s">
        <v>300</v>
      </c>
      <c r="D209" s="142" t="s">
        <v>138</v>
      </c>
      <c r="E209" s="143" t="s">
        <v>292</v>
      </c>
      <c r="F209" s="144" t="s">
        <v>293</v>
      </c>
      <c r="G209" s="145" t="s">
        <v>170</v>
      </c>
      <c r="H209" s="146">
        <v>11.25</v>
      </c>
      <c r="I209" s="147"/>
      <c r="J209" s="147">
        <f>ROUND(I209*H209,2)</f>
        <v>0</v>
      </c>
      <c r="K209" s="144" t="s">
        <v>142</v>
      </c>
      <c r="L209" s="30"/>
      <c r="M209" s="148" t="s">
        <v>1</v>
      </c>
      <c r="N209" s="149" t="s">
        <v>43</v>
      </c>
      <c r="O209" s="150">
        <v>0.216</v>
      </c>
      <c r="P209" s="150">
        <f>O209*H209</f>
        <v>2.4300000000000002</v>
      </c>
      <c r="Q209" s="150">
        <v>0.1295</v>
      </c>
      <c r="R209" s="150">
        <f>Q209*H209</f>
        <v>1.4568750000000001</v>
      </c>
      <c r="S209" s="150">
        <v>0</v>
      </c>
      <c r="T209" s="151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2" t="s">
        <v>143</v>
      </c>
      <c r="AT209" s="152" t="s">
        <v>138</v>
      </c>
      <c r="AU209" s="152" t="s">
        <v>86</v>
      </c>
      <c r="AY209" s="16" t="s">
        <v>136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6" t="s">
        <v>84</v>
      </c>
      <c r="BK209" s="153">
        <f>ROUND(I209*H209,2)</f>
        <v>0</v>
      </c>
      <c r="BL209" s="16" t="s">
        <v>143</v>
      </c>
      <c r="BM209" s="152" t="s">
        <v>301</v>
      </c>
    </row>
    <row r="210" spans="1:65" s="2" customFormat="1" ht="16.5" customHeight="1">
      <c r="A210" s="29"/>
      <c r="B210" s="141"/>
      <c r="C210" s="172" t="s">
        <v>302</v>
      </c>
      <c r="D210" s="172" t="s">
        <v>265</v>
      </c>
      <c r="E210" s="173" t="s">
        <v>303</v>
      </c>
      <c r="F210" s="174" t="s">
        <v>304</v>
      </c>
      <c r="G210" s="175" t="s">
        <v>170</v>
      </c>
      <c r="H210" s="176">
        <v>12.375</v>
      </c>
      <c r="I210" s="177"/>
      <c r="J210" s="177">
        <f>ROUND(I210*H210,2)</f>
        <v>0</v>
      </c>
      <c r="K210" s="174" t="s">
        <v>142</v>
      </c>
      <c r="L210" s="178"/>
      <c r="M210" s="179" t="s">
        <v>1</v>
      </c>
      <c r="N210" s="180" t="s">
        <v>43</v>
      </c>
      <c r="O210" s="150">
        <v>0</v>
      </c>
      <c r="P210" s="150">
        <f>O210*H210</f>
        <v>0</v>
      </c>
      <c r="Q210" s="150">
        <v>5.6120000000000003E-2</v>
      </c>
      <c r="R210" s="150">
        <f>Q210*H210</f>
        <v>0.69448500000000002</v>
      </c>
      <c r="S210" s="150">
        <v>0</v>
      </c>
      <c r="T210" s="151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2" t="s">
        <v>167</v>
      </c>
      <c r="AT210" s="152" t="s">
        <v>265</v>
      </c>
      <c r="AU210" s="152" t="s">
        <v>86</v>
      </c>
      <c r="AY210" s="16" t="s">
        <v>136</v>
      </c>
      <c r="BE210" s="153">
        <f>IF(N210="základní",J210,0)</f>
        <v>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6" t="s">
        <v>84</v>
      </c>
      <c r="BK210" s="153">
        <f>ROUND(I210*H210,2)</f>
        <v>0</v>
      </c>
      <c r="BL210" s="16" t="s">
        <v>143</v>
      </c>
      <c r="BM210" s="152" t="s">
        <v>305</v>
      </c>
    </row>
    <row r="211" spans="1:65" s="13" customFormat="1">
      <c r="B211" s="154"/>
      <c r="D211" s="155" t="s">
        <v>172</v>
      </c>
      <c r="F211" s="157" t="s">
        <v>306</v>
      </c>
      <c r="H211" s="158">
        <v>12.375</v>
      </c>
      <c r="L211" s="154"/>
      <c r="M211" s="159"/>
      <c r="N211" s="160"/>
      <c r="O211" s="160"/>
      <c r="P211" s="160"/>
      <c r="Q211" s="160"/>
      <c r="R211" s="160"/>
      <c r="S211" s="160"/>
      <c r="T211" s="161"/>
      <c r="AT211" s="156" t="s">
        <v>172</v>
      </c>
      <c r="AU211" s="156" t="s">
        <v>86</v>
      </c>
      <c r="AV211" s="13" t="s">
        <v>86</v>
      </c>
      <c r="AW211" s="13" t="s">
        <v>3</v>
      </c>
      <c r="AX211" s="13" t="s">
        <v>84</v>
      </c>
      <c r="AY211" s="156" t="s">
        <v>136</v>
      </c>
    </row>
    <row r="212" spans="1:65" s="2" customFormat="1" ht="16.5" customHeight="1">
      <c r="A212" s="29"/>
      <c r="B212" s="141"/>
      <c r="C212" s="142" t="s">
        <v>307</v>
      </c>
      <c r="D212" s="142" t="s">
        <v>138</v>
      </c>
      <c r="E212" s="143" t="s">
        <v>308</v>
      </c>
      <c r="F212" s="144" t="s">
        <v>309</v>
      </c>
      <c r="G212" s="145" t="s">
        <v>170</v>
      </c>
      <c r="H212" s="146">
        <v>99.95</v>
      </c>
      <c r="I212" s="147"/>
      <c r="J212" s="147">
        <f>ROUND(I212*H212,2)</f>
        <v>0</v>
      </c>
      <c r="K212" s="144" t="s">
        <v>142</v>
      </c>
      <c r="L212" s="30"/>
      <c r="M212" s="148" t="s">
        <v>1</v>
      </c>
      <c r="N212" s="149" t="s">
        <v>43</v>
      </c>
      <c r="O212" s="150">
        <v>0.14000000000000001</v>
      </c>
      <c r="P212" s="150">
        <f>O212*H212</f>
        <v>13.993000000000002</v>
      </c>
      <c r="Q212" s="150">
        <v>0.10095</v>
      </c>
      <c r="R212" s="150">
        <f>Q212*H212</f>
        <v>10.089952500000001</v>
      </c>
      <c r="S212" s="150">
        <v>0</v>
      </c>
      <c r="T212" s="151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2" t="s">
        <v>143</v>
      </c>
      <c r="AT212" s="152" t="s">
        <v>138</v>
      </c>
      <c r="AU212" s="152" t="s">
        <v>86</v>
      </c>
      <c r="AY212" s="16" t="s">
        <v>136</v>
      </c>
      <c r="BE212" s="153">
        <f>IF(N212="základní",J212,0)</f>
        <v>0</v>
      </c>
      <c r="BF212" s="153">
        <f>IF(N212="snížená",J212,0)</f>
        <v>0</v>
      </c>
      <c r="BG212" s="153">
        <f>IF(N212="zákl. přenesená",J212,0)</f>
        <v>0</v>
      </c>
      <c r="BH212" s="153">
        <f>IF(N212="sníž. přenesená",J212,0)</f>
        <v>0</v>
      </c>
      <c r="BI212" s="153">
        <f>IF(N212="nulová",J212,0)</f>
        <v>0</v>
      </c>
      <c r="BJ212" s="16" t="s">
        <v>84</v>
      </c>
      <c r="BK212" s="153">
        <f>ROUND(I212*H212,2)</f>
        <v>0</v>
      </c>
      <c r="BL212" s="16" t="s">
        <v>143</v>
      </c>
      <c r="BM212" s="152" t="s">
        <v>310</v>
      </c>
    </row>
    <row r="213" spans="1:65" s="2" customFormat="1" ht="16.5" customHeight="1">
      <c r="A213" s="29"/>
      <c r="B213" s="141"/>
      <c r="C213" s="172" t="s">
        <v>311</v>
      </c>
      <c r="D213" s="172" t="s">
        <v>265</v>
      </c>
      <c r="E213" s="173" t="s">
        <v>312</v>
      </c>
      <c r="F213" s="174" t="s">
        <v>313</v>
      </c>
      <c r="G213" s="175" t="s">
        <v>170</v>
      </c>
      <c r="H213" s="176">
        <v>109.94499999999999</v>
      </c>
      <c r="I213" s="177"/>
      <c r="J213" s="177">
        <f>ROUND(I213*H213,2)</f>
        <v>0</v>
      </c>
      <c r="K213" s="174" t="s">
        <v>142</v>
      </c>
      <c r="L213" s="178"/>
      <c r="M213" s="179" t="s">
        <v>1</v>
      </c>
      <c r="N213" s="180" t="s">
        <v>43</v>
      </c>
      <c r="O213" s="150">
        <v>0</v>
      </c>
      <c r="P213" s="150">
        <f>O213*H213</f>
        <v>0</v>
      </c>
      <c r="Q213" s="150">
        <v>2.4E-2</v>
      </c>
      <c r="R213" s="150">
        <f>Q213*H213</f>
        <v>2.6386799999999999</v>
      </c>
      <c r="S213" s="150">
        <v>0</v>
      </c>
      <c r="T213" s="151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2" t="s">
        <v>167</v>
      </c>
      <c r="AT213" s="152" t="s">
        <v>265</v>
      </c>
      <c r="AU213" s="152" t="s">
        <v>86</v>
      </c>
      <c r="AY213" s="16" t="s">
        <v>136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6" t="s">
        <v>84</v>
      </c>
      <c r="BK213" s="153">
        <f>ROUND(I213*H213,2)</f>
        <v>0</v>
      </c>
      <c r="BL213" s="16" t="s">
        <v>143</v>
      </c>
      <c r="BM213" s="152" t="s">
        <v>314</v>
      </c>
    </row>
    <row r="214" spans="1:65" s="13" customFormat="1">
      <c r="B214" s="154"/>
      <c r="D214" s="155" t="s">
        <v>172</v>
      </c>
      <c r="F214" s="157" t="s">
        <v>315</v>
      </c>
      <c r="H214" s="158">
        <v>109.94499999999999</v>
      </c>
      <c r="L214" s="154"/>
      <c r="M214" s="159"/>
      <c r="N214" s="160"/>
      <c r="O214" s="160"/>
      <c r="P214" s="160"/>
      <c r="Q214" s="160"/>
      <c r="R214" s="160"/>
      <c r="S214" s="160"/>
      <c r="T214" s="161"/>
      <c r="AT214" s="156" t="s">
        <v>172</v>
      </c>
      <c r="AU214" s="156" t="s">
        <v>86</v>
      </c>
      <c r="AV214" s="13" t="s">
        <v>86</v>
      </c>
      <c r="AW214" s="13" t="s">
        <v>3</v>
      </c>
      <c r="AX214" s="13" t="s">
        <v>84</v>
      </c>
      <c r="AY214" s="156" t="s">
        <v>136</v>
      </c>
    </row>
    <row r="215" spans="1:65" s="2" customFormat="1" ht="16.5" customHeight="1">
      <c r="A215" s="29"/>
      <c r="B215" s="141"/>
      <c r="C215" s="172" t="s">
        <v>316</v>
      </c>
      <c r="D215" s="172" t="s">
        <v>265</v>
      </c>
      <c r="E215" s="173" t="s">
        <v>317</v>
      </c>
      <c r="F215" s="174" t="s">
        <v>318</v>
      </c>
      <c r="G215" s="175" t="s">
        <v>182</v>
      </c>
      <c r="H215" s="176">
        <v>17.25</v>
      </c>
      <c r="I215" s="177"/>
      <c r="J215" s="177">
        <f>ROUND(I215*H215,2)</f>
        <v>0</v>
      </c>
      <c r="K215" s="174" t="s">
        <v>142</v>
      </c>
      <c r="L215" s="178"/>
      <c r="M215" s="179" t="s">
        <v>1</v>
      </c>
      <c r="N215" s="180" t="s">
        <v>43</v>
      </c>
      <c r="O215" s="150">
        <v>0</v>
      </c>
      <c r="P215" s="150">
        <f>O215*H215</f>
        <v>0</v>
      </c>
      <c r="Q215" s="150">
        <v>2.4289999999999998</v>
      </c>
      <c r="R215" s="150">
        <f>Q215*H215</f>
        <v>41.90025</v>
      </c>
      <c r="S215" s="150">
        <v>0</v>
      </c>
      <c r="T215" s="151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2" t="s">
        <v>167</v>
      </c>
      <c r="AT215" s="152" t="s">
        <v>265</v>
      </c>
      <c r="AU215" s="152" t="s">
        <v>86</v>
      </c>
      <c r="AY215" s="16" t="s">
        <v>136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6" t="s">
        <v>84</v>
      </c>
      <c r="BK215" s="153">
        <f>ROUND(I215*H215,2)</f>
        <v>0</v>
      </c>
      <c r="BL215" s="16" t="s">
        <v>143</v>
      </c>
      <c r="BM215" s="152" t="s">
        <v>319</v>
      </c>
    </row>
    <row r="216" spans="1:65" s="13" customFormat="1">
      <c r="B216" s="154"/>
      <c r="D216" s="155" t="s">
        <v>172</v>
      </c>
      <c r="F216" s="157" t="s">
        <v>320</v>
      </c>
      <c r="H216" s="158">
        <v>17.25</v>
      </c>
      <c r="L216" s="154"/>
      <c r="M216" s="159"/>
      <c r="N216" s="160"/>
      <c r="O216" s="160"/>
      <c r="P216" s="160"/>
      <c r="Q216" s="160"/>
      <c r="R216" s="160"/>
      <c r="S216" s="160"/>
      <c r="T216" s="161"/>
      <c r="AT216" s="156" t="s">
        <v>172</v>
      </c>
      <c r="AU216" s="156" t="s">
        <v>86</v>
      </c>
      <c r="AV216" s="13" t="s">
        <v>86</v>
      </c>
      <c r="AW216" s="13" t="s">
        <v>3</v>
      </c>
      <c r="AX216" s="13" t="s">
        <v>84</v>
      </c>
      <c r="AY216" s="156" t="s">
        <v>136</v>
      </c>
    </row>
    <row r="217" spans="1:65" s="2" customFormat="1" ht="16.5" customHeight="1">
      <c r="A217" s="29"/>
      <c r="B217" s="141"/>
      <c r="C217" s="142" t="s">
        <v>321</v>
      </c>
      <c r="D217" s="142" t="s">
        <v>138</v>
      </c>
      <c r="E217" s="143" t="s">
        <v>322</v>
      </c>
      <c r="F217" s="144" t="s">
        <v>323</v>
      </c>
      <c r="G217" s="145" t="s">
        <v>141</v>
      </c>
      <c r="H217" s="146">
        <v>248.6</v>
      </c>
      <c r="I217" s="147"/>
      <c r="J217" s="147">
        <f>ROUND(I217*H217,2)</f>
        <v>0</v>
      </c>
      <c r="K217" s="144" t="s">
        <v>142</v>
      </c>
      <c r="L217" s="30"/>
      <c r="M217" s="148" t="s">
        <v>1</v>
      </c>
      <c r="N217" s="149" t="s">
        <v>43</v>
      </c>
      <c r="O217" s="150">
        <v>0.08</v>
      </c>
      <c r="P217" s="150">
        <f>O217*H217</f>
        <v>19.888000000000002</v>
      </c>
      <c r="Q217" s="150">
        <v>6.8999999999999997E-4</v>
      </c>
      <c r="R217" s="150">
        <f>Q217*H217</f>
        <v>0.17153399999999999</v>
      </c>
      <c r="S217" s="150">
        <v>0</v>
      </c>
      <c r="T217" s="151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2" t="s">
        <v>143</v>
      </c>
      <c r="AT217" s="152" t="s">
        <v>138</v>
      </c>
      <c r="AU217" s="152" t="s">
        <v>86</v>
      </c>
      <c r="AY217" s="16" t="s">
        <v>136</v>
      </c>
      <c r="BE217" s="153">
        <f>IF(N217="základní",J217,0)</f>
        <v>0</v>
      </c>
      <c r="BF217" s="153">
        <f>IF(N217="snížená",J217,0)</f>
        <v>0</v>
      </c>
      <c r="BG217" s="153">
        <f>IF(N217="zákl. přenesená",J217,0)</f>
        <v>0</v>
      </c>
      <c r="BH217" s="153">
        <f>IF(N217="sníž. přenesená",J217,0)</f>
        <v>0</v>
      </c>
      <c r="BI217" s="153">
        <f>IF(N217="nulová",J217,0)</f>
        <v>0</v>
      </c>
      <c r="BJ217" s="16" t="s">
        <v>84</v>
      </c>
      <c r="BK217" s="153">
        <f>ROUND(I217*H217,2)</f>
        <v>0</v>
      </c>
      <c r="BL217" s="16" t="s">
        <v>143</v>
      </c>
      <c r="BM217" s="152" t="s">
        <v>324</v>
      </c>
    </row>
    <row r="218" spans="1:65" s="13" customFormat="1">
      <c r="B218" s="154"/>
      <c r="D218" s="155" t="s">
        <v>172</v>
      </c>
      <c r="E218" s="156" t="s">
        <v>1</v>
      </c>
      <c r="F218" s="157" t="s">
        <v>325</v>
      </c>
      <c r="H218" s="158">
        <v>248.6</v>
      </c>
      <c r="L218" s="154"/>
      <c r="M218" s="159"/>
      <c r="N218" s="160"/>
      <c r="O218" s="160"/>
      <c r="P218" s="160"/>
      <c r="Q218" s="160"/>
      <c r="R218" s="160"/>
      <c r="S218" s="160"/>
      <c r="T218" s="161"/>
      <c r="AT218" s="156" t="s">
        <v>172</v>
      </c>
      <c r="AU218" s="156" t="s">
        <v>86</v>
      </c>
      <c r="AV218" s="13" t="s">
        <v>86</v>
      </c>
      <c r="AW218" s="13" t="s">
        <v>34</v>
      </c>
      <c r="AX218" s="13" t="s">
        <v>78</v>
      </c>
      <c r="AY218" s="156" t="s">
        <v>136</v>
      </c>
    </row>
    <row r="219" spans="1:65" s="14" customFormat="1">
      <c r="B219" s="162"/>
      <c r="D219" s="155" t="s">
        <v>172</v>
      </c>
      <c r="E219" s="163" t="s">
        <v>1</v>
      </c>
      <c r="F219" s="164" t="s">
        <v>174</v>
      </c>
      <c r="H219" s="165">
        <v>248.6</v>
      </c>
      <c r="L219" s="162"/>
      <c r="M219" s="166"/>
      <c r="N219" s="167"/>
      <c r="O219" s="167"/>
      <c r="P219" s="167"/>
      <c r="Q219" s="167"/>
      <c r="R219" s="167"/>
      <c r="S219" s="167"/>
      <c r="T219" s="168"/>
      <c r="AT219" s="163" t="s">
        <v>172</v>
      </c>
      <c r="AU219" s="163" t="s">
        <v>86</v>
      </c>
      <c r="AV219" s="14" t="s">
        <v>143</v>
      </c>
      <c r="AW219" s="14" t="s">
        <v>34</v>
      </c>
      <c r="AX219" s="14" t="s">
        <v>84</v>
      </c>
      <c r="AY219" s="163" t="s">
        <v>136</v>
      </c>
    </row>
    <row r="220" spans="1:65" s="2" customFormat="1" ht="16.5" customHeight="1">
      <c r="A220" s="29"/>
      <c r="B220" s="141"/>
      <c r="C220" s="142" t="s">
        <v>326</v>
      </c>
      <c r="D220" s="142" t="s">
        <v>138</v>
      </c>
      <c r="E220" s="143" t="s">
        <v>327</v>
      </c>
      <c r="F220" s="144" t="s">
        <v>328</v>
      </c>
      <c r="G220" s="145" t="s">
        <v>170</v>
      </c>
      <c r="H220" s="146">
        <v>4</v>
      </c>
      <c r="I220" s="147"/>
      <c r="J220" s="147">
        <f>ROUND(I220*H220,2)</f>
        <v>0</v>
      </c>
      <c r="K220" s="144" t="s">
        <v>142</v>
      </c>
      <c r="L220" s="30"/>
      <c r="M220" s="148" t="s">
        <v>1</v>
      </c>
      <c r="N220" s="149" t="s">
        <v>43</v>
      </c>
      <c r="O220" s="150">
        <v>0.19600000000000001</v>
      </c>
      <c r="P220" s="150">
        <f>O220*H220</f>
        <v>0.78400000000000003</v>
      </c>
      <c r="Q220" s="150">
        <v>0</v>
      </c>
      <c r="R220" s="150">
        <f>Q220*H220</f>
        <v>0</v>
      </c>
      <c r="S220" s="150">
        <v>0</v>
      </c>
      <c r="T220" s="151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2" t="s">
        <v>143</v>
      </c>
      <c r="AT220" s="152" t="s">
        <v>138</v>
      </c>
      <c r="AU220" s="152" t="s">
        <v>86</v>
      </c>
      <c r="AY220" s="16" t="s">
        <v>136</v>
      </c>
      <c r="BE220" s="153">
        <f>IF(N220="základní",J220,0)</f>
        <v>0</v>
      </c>
      <c r="BF220" s="153">
        <f>IF(N220="snížená",J220,0)</f>
        <v>0</v>
      </c>
      <c r="BG220" s="153">
        <f>IF(N220="zákl. přenesená",J220,0)</f>
        <v>0</v>
      </c>
      <c r="BH220" s="153">
        <f>IF(N220="sníž. přenesená",J220,0)</f>
        <v>0</v>
      </c>
      <c r="BI220" s="153">
        <f>IF(N220="nulová",J220,0)</f>
        <v>0</v>
      </c>
      <c r="BJ220" s="16" t="s">
        <v>84</v>
      </c>
      <c r="BK220" s="153">
        <f>ROUND(I220*H220,2)</f>
        <v>0</v>
      </c>
      <c r="BL220" s="16" t="s">
        <v>143</v>
      </c>
      <c r="BM220" s="152" t="s">
        <v>329</v>
      </c>
    </row>
    <row r="221" spans="1:65" s="2" customFormat="1" ht="16.5" customHeight="1">
      <c r="A221" s="29"/>
      <c r="B221" s="141"/>
      <c r="C221" s="142" t="s">
        <v>330</v>
      </c>
      <c r="D221" s="142" t="s">
        <v>138</v>
      </c>
      <c r="E221" s="143" t="s">
        <v>331</v>
      </c>
      <c r="F221" s="144" t="s">
        <v>332</v>
      </c>
      <c r="G221" s="145" t="s">
        <v>141</v>
      </c>
      <c r="H221" s="146">
        <v>319.8</v>
      </c>
      <c r="I221" s="147"/>
      <c r="J221" s="147">
        <f>ROUND(I221*H221,2)</f>
        <v>0</v>
      </c>
      <c r="K221" s="144" t="s">
        <v>142</v>
      </c>
      <c r="L221" s="30"/>
      <c r="M221" s="148" t="s">
        <v>1</v>
      </c>
      <c r="N221" s="149" t="s">
        <v>43</v>
      </c>
      <c r="O221" s="150">
        <v>2E-3</v>
      </c>
      <c r="P221" s="150">
        <f>O221*H221</f>
        <v>0.63960000000000006</v>
      </c>
      <c r="Q221" s="150">
        <v>0</v>
      </c>
      <c r="R221" s="150">
        <f>Q221*H221</f>
        <v>0</v>
      </c>
      <c r="S221" s="150">
        <v>0.02</v>
      </c>
      <c r="T221" s="151">
        <f>S221*H221</f>
        <v>6.3960000000000008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2" t="s">
        <v>143</v>
      </c>
      <c r="AT221" s="152" t="s">
        <v>138</v>
      </c>
      <c r="AU221" s="152" t="s">
        <v>86</v>
      </c>
      <c r="AY221" s="16" t="s">
        <v>136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6" t="s">
        <v>84</v>
      </c>
      <c r="BK221" s="153">
        <f>ROUND(I221*H221,2)</f>
        <v>0</v>
      </c>
      <c r="BL221" s="16" t="s">
        <v>143</v>
      </c>
      <c r="BM221" s="152" t="s">
        <v>333</v>
      </c>
    </row>
    <row r="222" spans="1:65" s="13" customFormat="1">
      <c r="B222" s="154"/>
      <c r="D222" s="155" t="s">
        <v>172</v>
      </c>
      <c r="E222" s="156" t="s">
        <v>1</v>
      </c>
      <c r="F222" s="157" t="s">
        <v>251</v>
      </c>
      <c r="H222" s="158">
        <v>319.8</v>
      </c>
      <c r="L222" s="154"/>
      <c r="M222" s="159"/>
      <c r="N222" s="160"/>
      <c r="O222" s="160"/>
      <c r="P222" s="160"/>
      <c r="Q222" s="160"/>
      <c r="R222" s="160"/>
      <c r="S222" s="160"/>
      <c r="T222" s="161"/>
      <c r="AT222" s="156" t="s">
        <v>172</v>
      </c>
      <c r="AU222" s="156" t="s">
        <v>86</v>
      </c>
      <c r="AV222" s="13" t="s">
        <v>86</v>
      </c>
      <c r="AW222" s="13" t="s">
        <v>34</v>
      </c>
      <c r="AX222" s="13" t="s">
        <v>78</v>
      </c>
      <c r="AY222" s="156" t="s">
        <v>136</v>
      </c>
    </row>
    <row r="223" spans="1:65" s="14" customFormat="1">
      <c r="B223" s="162"/>
      <c r="D223" s="155" t="s">
        <v>172</v>
      </c>
      <c r="E223" s="163" t="s">
        <v>1</v>
      </c>
      <c r="F223" s="164" t="s">
        <v>174</v>
      </c>
      <c r="H223" s="165">
        <v>319.8</v>
      </c>
      <c r="L223" s="162"/>
      <c r="M223" s="166"/>
      <c r="N223" s="167"/>
      <c r="O223" s="167"/>
      <c r="P223" s="167"/>
      <c r="Q223" s="167"/>
      <c r="R223" s="167"/>
      <c r="S223" s="167"/>
      <c r="T223" s="168"/>
      <c r="AT223" s="163" t="s">
        <v>172</v>
      </c>
      <c r="AU223" s="163" t="s">
        <v>86</v>
      </c>
      <c r="AV223" s="14" t="s">
        <v>143</v>
      </c>
      <c r="AW223" s="14" t="s">
        <v>34</v>
      </c>
      <c r="AX223" s="14" t="s">
        <v>84</v>
      </c>
      <c r="AY223" s="163" t="s">
        <v>136</v>
      </c>
    </row>
    <row r="224" spans="1:65" s="2" customFormat="1" ht="16.5" customHeight="1">
      <c r="A224" s="29"/>
      <c r="B224" s="141"/>
      <c r="C224" s="142" t="s">
        <v>334</v>
      </c>
      <c r="D224" s="142" t="s">
        <v>138</v>
      </c>
      <c r="E224" s="143" t="s">
        <v>335</v>
      </c>
      <c r="F224" s="144" t="s">
        <v>336</v>
      </c>
      <c r="G224" s="145" t="s">
        <v>182</v>
      </c>
      <c r="H224" s="146">
        <v>31.44</v>
      </c>
      <c r="I224" s="147"/>
      <c r="J224" s="147">
        <f>ROUND(I224*H224,2)</f>
        <v>0</v>
      </c>
      <c r="K224" s="144" t="s">
        <v>142</v>
      </c>
      <c r="L224" s="30"/>
      <c r="M224" s="148" t="s">
        <v>1</v>
      </c>
      <c r="N224" s="149" t="s">
        <v>43</v>
      </c>
      <c r="O224" s="150">
        <v>10.986000000000001</v>
      </c>
      <c r="P224" s="150">
        <f>O224*H224</f>
        <v>345.39984000000004</v>
      </c>
      <c r="Q224" s="150">
        <v>0</v>
      </c>
      <c r="R224" s="150">
        <f>Q224*H224</f>
        <v>0</v>
      </c>
      <c r="S224" s="150">
        <v>2.4</v>
      </c>
      <c r="T224" s="151">
        <f>S224*H224</f>
        <v>75.456000000000003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2" t="s">
        <v>143</v>
      </c>
      <c r="AT224" s="152" t="s">
        <v>138</v>
      </c>
      <c r="AU224" s="152" t="s">
        <v>86</v>
      </c>
      <c r="AY224" s="16" t="s">
        <v>136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6" t="s">
        <v>84</v>
      </c>
      <c r="BK224" s="153">
        <f>ROUND(I224*H224,2)</f>
        <v>0</v>
      </c>
      <c r="BL224" s="16" t="s">
        <v>143</v>
      </c>
      <c r="BM224" s="152" t="s">
        <v>337</v>
      </c>
    </row>
    <row r="225" spans="1:65" s="13" customFormat="1">
      <c r="B225" s="154"/>
      <c r="D225" s="155" t="s">
        <v>172</v>
      </c>
      <c r="E225" s="156" t="s">
        <v>1</v>
      </c>
      <c r="F225" s="157" t="s">
        <v>338</v>
      </c>
      <c r="H225" s="158">
        <v>31.44</v>
      </c>
      <c r="L225" s="154"/>
      <c r="M225" s="159"/>
      <c r="N225" s="160"/>
      <c r="O225" s="160"/>
      <c r="P225" s="160"/>
      <c r="Q225" s="160"/>
      <c r="R225" s="160"/>
      <c r="S225" s="160"/>
      <c r="T225" s="161"/>
      <c r="AT225" s="156" t="s">
        <v>172</v>
      </c>
      <c r="AU225" s="156" t="s">
        <v>86</v>
      </c>
      <c r="AV225" s="13" t="s">
        <v>86</v>
      </c>
      <c r="AW225" s="13" t="s">
        <v>34</v>
      </c>
      <c r="AX225" s="13" t="s">
        <v>78</v>
      </c>
      <c r="AY225" s="156" t="s">
        <v>136</v>
      </c>
    </row>
    <row r="226" spans="1:65" s="14" customFormat="1">
      <c r="B226" s="162"/>
      <c r="D226" s="155" t="s">
        <v>172</v>
      </c>
      <c r="E226" s="163" t="s">
        <v>1</v>
      </c>
      <c r="F226" s="164" t="s">
        <v>174</v>
      </c>
      <c r="H226" s="165">
        <v>31.44</v>
      </c>
      <c r="L226" s="162"/>
      <c r="M226" s="166"/>
      <c r="N226" s="167"/>
      <c r="O226" s="167"/>
      <c r="P226" s="167"/>
      <c r="Q226" s="167"/>
      <c r="R226" s="167"/>
      <c r="S226" s="167"/>
      <c r="T226" s="168"/>
      <c r="AT226" s="163" t="s">
        <v>172</v>
      </c>
      <c r="AU226" s="163" t="s">
        <v>86</v>
      </c>
      <c r="AV226" s="14" t="s">
        <v>143</v>
      </c>
      <c r="AW226" s="14" t="s">
        <v>34</v>
      </c>
      <c r="AX226" s="14" t="s">
        <v>84</v>
      </c>
      <c r="AY226" s="163" t="s">
        <v>136</v>
      </c>
    </row>
    <row r="227" spans="1:65" s="2" customFormat="1" ht="16.5" customHeight="1">
      <c r="A227" s="29"/>
      <c r="B227" s="141"/>
      <c r="C227" s="142" t="s">
        <v>339</v>
      </c>
      <c r="D227" s="142" t="s">
        <v>138</v>
      </c>
      <c r="E227" s="143" t="s">
        <v>340</v>
      </c>
      <c r="F227" s="144" t="s">
        <v>341</v>
      </c>
      <c r="G227" s="145" t="s">
        <v>182</v>
      </c>
      <c r="H227" s="146">
        <v>22.925000000000001</v>
      </c>
      <c r="I227" s="147"/>
      <c r="J227" s="147">
        <f>ROUND(I227*H227,2)</f>
        <v>0</v>
      </c>
      <c r="K227" s="144" t="s">
        <v>142</v>
      </c>
      <c r="L227" s="30"/>
      <c r="M227" s="148" t="s">
        <v>1</v>
      </c>
      <c r="N227" s="149" t="s">
        <v>43</v>
      </c>
      <c r="O227" s="150">
        <v>8.5</v>
      </c>
      <c r="P227" s="150">
        <f>O227*H227</f>
        <v>194.86250000000001</v>
      </c>
      <c r="Q227" s="150">
        <v>0</v>
      </c>
      <c r="R227" s="150">
        <f>Q227*H227</f>
        <v>0</v>
      </c>
      <c r="S227" s="150">
        <v>2.4</v>
      </c>
      <c r="T227" s="151">
        <f>S227*H227</f>
        <v>55.02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2" t="s">
        <v>143</v>
      </c>
      <c r="AT227" s="152" t="s">
        <v>138</v>
      </c>
      <c r="AU227" s="152" t="s">
        <v>86</v>
      </c>
      <c r="AY227" s="16" t="s">
        <v>136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6" t="s">
        <v>84</v>
      </c>
      <c r="BK227" s="153">
        <f>ROUND(I227*H227,2)</f>
        <v>0</v>
      </c>
      <c r="BL227" s="16" t="s">
        <v>143</v>
      </c>
      <c r="BM227" s="152" t="s">
        <v>342</v>
      </c>
    </row>
    <row r="228" spans="1:65" s="13" customFormat="1">
      <c r="B228" s="154"/>
      <c r="D228" s="155" t="s">
        <v>172</v>
      </c>
      <c r="E228" s="156" t="s">
        <v>1</v>
      </c>
      <c r="F228" s="157" t="s">
        <v>343</v>
      </c>
      <c r="H228" s="158">
        <v>22.925000000000001</v>
      </c>
      <c r="L228" s="154"/>
      <c r="M228" s="159"/>
      <c r="N228" s="160"/>
      <c r="O228" s="160"/>
      <c r="P228" s="160"/>
      <c r="Q228" s="160"/>
      <c r="R228" s="160"/>
      <c r="S228" s="160"/>
      <c r="T228" s="161"/>
      <c r="AT228" s="156" t="s">
        <v>172</v>
      </c>
      <c r="AU228" s="156" t="s">
        <v>86</v>
      </c>
      <c r="AV228" s="13" t="s">
        <v>86</v>
      </c>
      <c r="AW228" s="13" t="s">
        <v>34</v>
      </c>
      <c r="AX228" s="13" t="s">
        <v>78</v>
      </c>
      <c r="AY228" s="156" t="s">
        <v>136</v>
      </c>
    </row>
    <row r="229" spans="1:65" s="14" customFormat="1">
      <c r="B229" s="162"/>
      <c r="D229" s="155" t="s">
        <v>172</v>
      </c>
      <c r="E229" s="163" t="s">
        <v>1</v>
      </c>
      <c r="F229" s="164" t="s">
        <v>174</v>
      </c>
      <c r="H229" s="165">
        <v>22.925000000000001</v>
      </c>
      <c r="L229" s="162"/>
      <c r="M229" s="166"/>
      <c r="N229" s="167"/>
      <c r="O229" s="167"/>
      <c r="P229" s="167"/>
      <c r="Q229" s="167"/>
      <c r="R229" s="167"/>
      <c r="S229" s="167"/>
      <c r="T229" s="168"/>
      <c r="AT229" s="163" t="s">
        <v>172</v>
      </c>
      <c r="AU229" s="163" t="s">
        <v>86</v>
      </c>
      <c r="AV229" s="14" t="s">
        <v>143</v>
      </c>
      <c r="AW229" s="14" t="s">
        <v>34</v>
      </c>
      <c r="AX229" s="14" t="s">
        <v>84</v>
      </c>
      <c r="AY229" s="163" t="s">
        <v>136</v>
      </c>
    </row>
    <row r="230" spans="1:65" s="2" customFormat="1" ht="16.5" customHeight="1">
      <c r="A230" s="29"/>
      <c r="B230" s="141"/>
      <c r="C230" s="142" t="s">
        <v>344</v>
      </c>
      <c r="D230" s="142" t="s">
        <v>138</v>
      </c>
      <c r="E230" s="143" t="s">
        <v>345</v>
      </c>
      <c r="F230" s="144" t="s">
        <v>346</v>
      </c>
      <c r="G230" s="145" t="s">
        <v>141</v>
      </c>
      <c r="H230" s="146">
        <v>20.5</v>
      </c>
      <c r="I230" s="147"/>
      <c r="J230" s="147">
        <f>ROUND(I230*H230,2)</f>
        <v>0</v>
      </c>
      <c r="K230" s="144" t="s">
        <v>142</v>
      </c>
      <c r="L230" s="30"/>
      <c r="M230" s="148" t="s">
        <v>1</v>
      </c>
      <c r="N230" s="149" t="s">
        <v>43</v>
      </c>
      <c r="O230" s="150">
        <v>0.45200000000000001</v>
      </c>
      <c r="P230" s="150">
        <f>O230*H230</f>
        <v>9.266</v>
      </c>
      <c r="Q230" s="150">
        <v>0</v>
      </c>
      <c r="R230" s="150">
        <f>Q230*H230</f>
        <v>0</v>
      </c>
      <c r="S230" s="150">
        <v>6.5000000000000002E-2</v>
      </c>
      <c r="T230" s="151">
        <f>S230*H230</f>
        <v>1.3325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2" t="s">
        <v>143</v>
      </c>
      <c r="AT230" s="152" t="s">
        <v>138</v>
      </c>
      <c r="AU230" s="152" t="s">
        <v>86</v>
      </c>
      <c r="AY230" s="16" t="s">
        <v>136</v>
      </c>
      <c r="BE230" s="153">
        <f>IF(N230="základní",J230,0)</f>
        <v>0</v>
      </c>
      <c r="BF230" s="153">
        <f>IF(N230="snížená",J230,0)</f>
        <v>0</v>
      </c>
      <c r="BG230" s="153">
        <f>IF(N230="zákl. přenesená",J230,0)</f>
        <v>0</v>
      </c>
      <c r="BH230" s="153">
        <f>IF(N230="sníž. přenesená",J230,0)</f>
        <v>0</v>
      </c>
      <c r="BI230" s="153">
        <f>IF(N230="nulová",J230,0)</f>
        <v>0</v>
      </c>
      <c r="BJ230" s="16" t="s">
        <v>84</v>
      </c>
      <c r="BK230" s="153">
        <f>ROUND(I230*H230,2)</f>
        <v>0</v>
      </c>
      <c r="BL230" s="16" t="s">
        <v>143</v>
      </c>
      <c r="BM230" s="152" t="s">
        <v>347</v>
      </c>
    </row>
    <row r="231" spans="1:65" s="12" customFormat="1" ht="22.9" customHeight="1">
      <c r="B231" s="129"/>
      <c r="D231" s="130" t="s">
        <v>77</v>
      </c>
      <c r="E231" s="139" t="s">
        <v>348</v>
      </c>
      <c r="F231" s="139" t="s">
        <v>349</v>
      </c>
      <c r="J231" s="140">
        <f>BK231</f>
        <v>0</v>
      </c>
      <c r="L231" s="129"/>
      <c r="M231" s="133"/>
      <c r="N231" s="134"/>
      <c r="O231" s="134"/>
      <c r="P231" s="135">
        <f>SUM(P232:P237)</f>
        <v>648.39692700000001</v>
      </c>
      <c r="Q231" s="134"/>
      <c r="R231" s="135">
        <f>SUM(R232:R237)</f>
        <v>0</v>
      </c>
      <c r="S231" s="134"/>
      <c r="T231" s="136">
        <f>SUM(T232:T237)</f>
        <v>0</v>
      </c>
      <c r="AR231" s="130" t="s">
        <v>84</v>
      </c>
      <c r="AT231" s="137" t="s">
        <v>77</v>
      </c>
      <c r="AU231" s="137" t="s">
        <v>84</v>
      </c>
      <c r="AY231" s="130" t="s">
        <v>136</v>
      </c>
      <c r="BK231" s="138">
        <f>SUM(BK232:BK237)</f>
        <v>0</v>
      </c>
    </row>
    <row r="232" spans="1:65" s="2" customFormat="1" ht="16.5" customHeight="1">
      <c r="A232" s="29"/>
      <c r="B232" s="141"/>
      <c r="C232" s="142" t="s">
        <v>350</v>
      </c>
      <c r="D232" s="142" t="s">
        <v>138</v>
      </c>
      <c r="E232" s="143" t="s">
        <v>351</v>
      </c>
      <c r="F232" s="144" t="s">
        <v>352</v>
      </c>
      <c r="G232" s="145" t="s">
        <v>205</v>
      </c>
      <c r="H232" s="146">
        <v>751.32899999999995</v>
      </c>
      <c r="I232" s="147"/>
      <c r="J232" s="147">
        <f>ROUND(I232*H232,2)</f>
        <v>0</v>
      </c>
      <c r="K232" s="144" t="s">
        <v>219</v>
      </c>
      <c r="L232" s="30"/>
      <c r="M232" s="148" t="s">
        <v>1</v>
      </c>
      <c r="N232" s="149" t="s">
        <v>43</v>
      </c>
      <c r="O232" s="150">
        <v>0</v>
      </c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2" t="s">
        <v>143</v>
      </c>
      <c r="AT232" s="152" t="s">
        <v>138</v>
      </c>
      <c r="AU232" s="152" t="s">
        <v>86</v>
      </c>
      <c r="AY232" s="16" t="s">
        <v>136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6" t="s">
        <v>84</v>
      </c>
      <c r="BK232" s="153">
        <f>ROUND(I232*H232,2)</f>
        <v>0</v>
      </c>
      <c r="BL232" s="16" t="s">
        <v>143</v>
      </c>
      <c r="BM232" s="152" t="s">
        <v>353</v>
      </c>
    </row>
    <row r="233" spans="1:65" s="2" customFormat="1" ht="29.25">
      <c r="A233" s="29"/>
      <c r="B233" s="30"/>
      <c r="C233" s="29"/>
      <c r="D233" s="155" t="s">
        <v>189</v>
      </c>
      <c r="E233" s="29"/>
      <c r="F233" s="169" t="s">
        <v>354</v>
      </c>
      <c r="G233" s="29"/>
      <c r="H233" s="29"/>
      <c r="I233" s="29"/>
      <c r="J233" s="29"/>
      <c r="K233" s="29"/>
      <c r="L233" s="30"/>
      <c r="M233" s="170"/>
      <c r="N233" s="171"/>
      <c r="O233" s="55"/>
      <c r="P233" s="55"/>
      <c r="Q233" s="55"/>
      <c r="R233" s="55"/>
      <c r="S233" s="55"/>
      <c r="T233" s="56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6" t="s">
        <v>189</v>
      </c>
      <c r="AU233" s="16" t="s">
        <v>86</v>
      </c>
    </row>
    <row r="234" spans="1:65" s="2" customFormat="1" ht="16.5" customHeight="1">
      <c r="A234" s="29"/>
      <c r="B234" s="141"/>
      <c r="C234" s="142" t="s">
        <v>355</v>
      </c>
      <c r="D234" s="142" t="s">
        <v>138</v>
      </c>
      <c r="E234" s="143" t="s">
        <v>356</v>
      </c>
      <c r="F234" s="144" t="s">
        <v>357</v>
      </c>
      <c r="G234" s="145" t="s">
        <v>205</v>
      </c>
      <c r="H234" s="146">
        <v>751.32899999999995</v>
      </c>
      <c r="I234" s="147"/>
      <c r="J234" s="147">
        <f>ROUND(I234*H234,2)</f>
        <v>0</v>
      </c>
      <c r="K234" s="144" t="s">
        <v>142</v>
      </c>
      <c r="L234" s="30"/>
      <c r="M234" s="148" t="s">
        <v>1</v>
      </c>
      <c r="N234" s="149" t="s">
        <v>43</v>
      </c>
      <c r="O234" s="150">
        <v>0.246</v>
      </c>
      <c r="P234" s="150">
        <f>O234*H234</f>
        <v>184.82693399999999</v>
      </c>
      <c r="Q234" s="150">
        <v>0</v>
      </c>
      <c r="R234" s="150">
        <f>Q234*H234</f>
        <v>0</v>
      </c>
      <c r="S234" s="150">
        <v>0</v>
      </c>
      <c r="T234" s="151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2" t="s">
        <v>143</v>
      </c>
      <c r="AT234" s="152" t="s">
        <v>138</v>
      </c>
      <c r="AU234" s="152" t="s">
        <v>86</v>
      </c>
      <c r="AY234" s="16" t="s">
        <v>136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6" t="s">
        <v>84</v>
      </c>
      <c r="BK234" s="153">
        <f>ROUND(I234*H234,2)</f>
        <v>0</v>
      </c>
      <c r="BL234" s="16" t="s">
        <v>143</v>
      </c>
      <c r="BM234" s="152" t="s">
        <v>358</v>
      </c>
    </row>
    <row r="235" spans="1:65" s="2" customFormat="1" ht="16.5" customHeight="1">
      <c r="A235" s="29"/>
      <c r="B235" s="141"/>
      <c r="C235" s="142" t="s">
        <v>359</v>
      </c>
      <c r="D235" s="142" t="s">
        <v>138</v>
      </c>
      <c r="E235" s="143" t="s">
        <v>360</v>
      </c>
      <c r="F235" s="144" t="s">
        <v>361</v>
      </c>
      <c r="G235" s="145" t="s">
        <v>205</v>
      </c>
      <c r="H235" s="146">
        <v>15026.58</v>
      </c>
      <c r="I235" s="147"/>
      <c r="J235" s="147">
        <f>ROUND(I235*H235,2)</f>
        <v>0</v>
      </c>
      <c r="K235" s="144" t="s">
        <v>142</v>
      </c>
      <c r="L235" s="30"/>
      <c r="M235" s="148" t="s">
        <v>1</v>
      </c>
      <c r="N235" s="149" t="s">
        <v>43</v>
      </c>
      <c r="O235" s="150">
        <v>1.7000000000000001E-2</v>
      </c>
      <c r="P235" s="150">
        <f>O235*H235</f>
        <v>255.45186000000001</v>
      </c>
      <c r="Q235" s="150">
        <v>0</v>
      </c>
      <c r="R235" s="150">
        <f>Q235*H235</f>
        <v>0</v>
      </c>
      <c r="S235" s="150">
        <v>0</v>
      </c>
      <c r="T235" s="151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2" t="s">
        <v>143</v>
      </c>
      <c r="AT235" s="152" t="s">
        <v>138</v>
      </c>
      <c r="AU235" s="152" t="s">
        <v>86</v>
      </c>
      <c r="AY235" s="16" t="s">
        <v>136</v>
      </c>
      <c r="BE235" s="153">
        <f>IF(N235="základní",J235,0)</f>
        <v>0</v>
      </c>
      <c r="BF235" s="153">
        <f>IF(N235="snížená",J235,0)</f>
        <v>0</v>
      </c>
      <c r="BG235" s="153">
        <f>IF(N235="zákl. přenesená",J235,0)</f>
        <v>0</v>
      </c>
      <c r="BH235" s="153">
        <f>IF(N235="sníž. přenesená",J235,0)</f>
        <v>0</v>
      </c>
      <c r="BI235" s="153">
        <f>IF(N235="nulová",J235,0)</f>
        <v>0</v>
      </c>
      <c r="BJ235" s="16" t="s">
        <v>84</v>
      </c>
      <c r="BK235" s="153">
        <f>ROUND(I235*H235,2)</f>
        <v>0</v>
      </c>
      <c r="BL235" s="16" t="s">
        <v>143</v>
      </c>
      <c r="BM235" s="152" t="s">
        <v>362</v>
      </c>
    </row>
    <row r="236" spans="1:65" s="13" customFormat="1">
      <c r="B236" s="154"/>
      <c r="D236" s="155" t="s">
        <v>172</v>
      </c>
      <c r="F236" s="157" t="s">
        <v>363</v>
      </c>
      <c r="H236" s="158">
        <v>15026.58</v>
      </c>
      <c r="L236" s="154"/>
      <c r="M236" s="159"/>
      <c r="N236" s="160"/>
      <c r="O236" s="160"/>
      <c r="P236" s="160"/>
      <c r="Q236" s="160"/>
      <c r="R236" s="160"/>
      <c r="S236" s="160"/>
      <c r="T236" s="161"/>
      <c r="AT236" s="156" t="s">
        <v>172</v>
      </c>
      <c r="AU236" s="156" t="s">
        <v>86</v>
      </c>
      <c r="AV236" s="13" t="s">
        <v>86</v>
      </c>
      <c r="AW236" s="13" t="s">
        <v>3</v>
      </c>
      <c r="AX236" s="13" t="s">
        <v>84</v>
      </c>
      <c r="AY236" s="156" t="s">
        <v>136</v>
      </c>
    </row>
    <row r="237" spans="1:65" s="2" customFormat="1" ht="16.5" customHeight="1">
      <c r="A237" s="29"/>
      <c r="B237" s="141"/>
      <c r="C237" s="142" t="s">
        <v>364</v>
      </c>
      <c r="D237" s="142" t="s">
        <v>138</v>
      </c>
      <c r="E237" s="143" t="s">
        <v>365</v>
      </c>
      <c r="F237" s="144" t="s">
        <v>366</v>
      </c>
      <c r="G237" s="145" t="s">
        <v>205</v>
      </c>
      <c r="H237" s="146">
        <v>751.32899999999995</v>
      </c>
      <c r="I237" s="147"/>
      <c r="J237" s="147">
        <f>ROUND(I237*H237,2)</f>
        <v>0</v>
      </c>
      <c r="K237" s="144" t="s">
        <v>142</v>
      </c>
      <c r="L237" s="30"/>
      <c r="M237" s="148" t="s">
        <v>1</v>
      </c>
      <c r="N237" s="149" t="s">
        <v>43</v>
      </c>
      <c r="O237" s="150">
        <v>0.27700000000000002</v>
      </c>
      <c r="P237" s="150">
        <f>O237*H237</f>
        <v>208.118133</v>
      </c>
      <c r="Q237" s="150">
        <v>0</v>
      </c>
      <c r="R237" s="150">
        <f>Q237*H237</f>
        <v>0</v>
      </c>
      <c r="S237" s="150">
        <v>0</v>
      </c>
      <c r="T237" s="151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2" t="s">
        <v>143</v>
      </c>
      <c r="AT237" s="152" t="s">
        <v>138</v>
      </c>
      <c r="AU237" s="152" t="s">
        <v>86</v>
      </c>
      <c r="AY237" s="16" t="s">
        <v>136</v>
      </c>
      <c r="BE237" s="153">
        <f>IF(N237="základní",J237,0)</f>
        <v>0</v>
      </c>
      <c r="BF237" s="153">
        <f>IF(N237="snížená",J237,0)</f>
        <v>0</v>
      </c>
      <c r="BG237" s="153">
        <f>IF(N237="zákl. přenesená",J237,0)</f>
        <v>0</v>
      </c>
      <c r="BH237" s="153">
        <f>IF(N237="sníž. přenesená",J237,0)</f>
        <v>0</v>
      </c>
      <c r="BI237" s="153">
        <f>IF(N237="nulová",J237,0)</f>
        <v>0</v>
      </c>
      <c r="BJ237" s="16" t="s">
        <v>84</v>
      </c>
      <c r="BK237" s="153">
        <f>ROUND(I237*H237,2)</f>
        <v>0</v>
      </c>
      <c r="BL237" s="16" t="s">
        <v>143</v>
      </c>
      <c r="BM237" s="152" t="s">
        <v>367</v>
      </c>
    </row>
    <row r="238" spans="1:65" s="12" customFormat="1" ht="22.9" customHeight="1">
      <c r="B238" s="129"/>
      <c r="D238" s="130" t="s">
        <v>77</v>
      </c>
      <c r="E238" s="139" t="s">
        <v>368</v>
      </c>
      <c r="F238" s="139" t="s">
        <v>369</v>
      </c>
      <c r="J238" s="140">
        <f>BK238</f>
        <v>0</v>
      </c>
      <c r="L238" s="129"/>
      <c r="M238" s="133"/>
      <c r="N238" s="134"/>
      <c r="O238" s="134"/>
      <c r="P238" s="135">
        <f>P239</f>
        <v>34.573704000000006</v>
      </c>
      <c r="Q238" s="134"/>
      <c r="R238" s="135">
        <f>R239</f>
        <v>0</v>
      </c>
      <c r="S238" s="134"/>
      <c r="T238" s="136">
        <f>T239</f>
        <v>0</v>
      </c>
      <c r="AR238" s="130" t="s">
        <v>84</v>
      </c>
      <c r="AT238" s="137" t="s">
        <v>77</v>
      </c>
      <c r="AU238" s="137" t="s">
        <v>84</v>
      </c>
      <c r="AY238" s="130" t="s">
        <v>136</v>
      </c>
      <c r="BK238" s="138">
        <f>BK239</f>
        <v>0</v>
      </c>
    </row>
    <row r="239" spans="1:65" s="2" customFormat="1" ht="16.5" customHeight="1">
      <c r="A239" s="29"/>
      <c r="B239" s="141"/>
      <c r="C239" s="142" t="s">
        <v>370</v>
      </c>
      <c r="D239" s="142" t="s">
        <v>138</v>
      </c>
      <c r="E239" s="143" t="s">
        <v>371</v>
      </c>
      <c r="F239" s="144" t="s">
        <v>372</v>
      </c>
      <c r="G239" s="145" t="s">
        <v>205</v>
      </c>
      <c r="H239" s="146">
        <v>523.84400000000005</v>
      </c>
      <c r="I239" s="147"/>
      <c r="J239" s="147">
        <f>ROUND(I239*H239,2)</f>
        <v>0</v>
      </c>
      <c r="K239" s="144" t="s">
        <v>142</v>
      </c>
      <c r="L239" s="30"/>
      <c r="M239" s="148" t="s">
        <v>1</v>
      </c>
      <c r="N239" s="149" t="s">
        <v>43</v>
      </c>
      <c r="O239" s="150">
        <v>6.6000000000000003E-2</v>
      </c>
      <c r="P239" s="150">
        <f>O239*H239</f>
        <v>34.573704000000006</v>
      </c>
      <c r="Q239" s="150">
        <v>0</v>
      </c>
      <c r="R239" s="150">
        <f>Q239*H239</f>
        <v>0</v>
      </c>
      <c r="S239" s="150">
        <v>0</v>
      </c>
      <c r="T239" s="151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2" t="s">
        <v>143</v>
      </c>
      <c r="AT239" s="152" t="s">
        <v>138</v>
      </c>
      <c r="AU239" s="152" t="s">
        <v>86</v>
      </c>
      <c r="AY239" s="16" t="s">
        <v>136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6" t="s">
        <v>84</v>
      </c>
      <c r="BK239" s="153">
        <f>ROUND(I239*H239,2)</f>
        <v>0</v>
      </c>
      <c r="BL239" s="16" t="s">
        <v>143</v>
      </c>
      <c r="BM239" s="152" t="s">
        <v>373</v>
      </c>
    </row>
    <row r="240" spans="1:65" s="12" customFormat="1" ht="25.9" customHeight="1">
      <c r="B240" s="129"/>
      <c r="D240" s="130" t="s">
        <v>77</v>
      </c>
      <c r="E240" s="131" t="s">
        <v>374</v>
      </c>
      <c r="F240" s="131" t="s">
        <v>375</v>
      </c>
      <c r="J240" s="132">
        <f>BK240</f>
        <v>0</v>
      </c>
      <c r="L240" s="129"/>
      <c r="M240" s="133"/>
      <c r="N240" s="134"/>
      <c r="O240" s="134"/>
      <c r="P240" s="135">
        <f>P241</f>
        <v>0</v>
      </c>
      <c r="Q240" s="134"/>
      <c r="R240" s="135">
        <f>R241</f>
        <v>0</v>
      </c>
      <c r="S240" s="134"/>
      <c r="T240" s="136">
        <f>T241</f>
        <v>0</v>
      </c>
      <c r="AR240" s="130" t="s">
        <v>86</v>
      </c>
      <c r="AT240" s="137" t="s">
        <v>77</v>
      </c>
      <c r="AU240" s="137" t="s">
        <v>78</v>
      </c>
      <c r="AY240" s="130" t="s">
        <v>136</v>
      </c>
      <c r="BK240" s="138">
        <f>BK241</f>
        <v>0</v>
      </c>
    </row>
    <row r="241" spans="1:65" s="12" customFormat="1" ht="22.9" customHeight="1">
      <c r="B241" s="129"/>
      <c r="D241" s="130" t="s">
        <v>77</v>
      </c>
      <c r="E241" s="139" t="s">
        <v>376</v>
      </c>
      <c r="F241" s="139" t="s">
        <v>377</v>
      </c>
      <c r="J241" s="140">
        <f>BK241</f>
        <v>0</v>
      </c>
      <c r="L241" s="129"/>
      <c r="M241" s="133"/>
      <c r="N241" s="134"/>
      <c r="O241" s="134"/>
      <c r="P241" s="135">
        <f>SUM(P242:P243)</f>
        <v>0</v>
      </c>
      <c r="Q241" s="134"/>
      <c r="R241" s="135">
        <f>SUM(R242:R243)</f>
        <v>0</v>
      </c>
      <c r="S241" s="134"/>
      <c r="T241" s="136">
        <f>SUM(T242:T243)</f>
        <v>0</v>
      </c>
      <c r="AR241" s="130" t="s">
        <v>86</v>
      </c>
      <c r="AT241" s="137" t="s">
        <v>77</v>
      </c>
      <c r="AU241" s="137" t="s">
        <v>84</v>
      </c>
      <c r="AY241" s="130" t="s">
        <v>136</v>
      </c>
      <c r="BK241" s="138">
        <f>SUM(BK242:BK243)</f>
        <v>0</v>
      </c>
    </row>
    <row r="242" spans="1:65" s="2" customFormat="1" ht="16.5" customHeight="1">
      <c r="A242" s="29"/>
      <c r="B242" s="141"/>
      <c r="C242" s="142" t="s">
        <v>378</v>
      </c>
      <c r="D242" s="142" t="s">
        <v>138</v>
      </c>
      <c r="E242" s="143" t="s">
        <v>379</v>
      </c>
      <c r="F242" s="144" t="s">
        <v>380</v>
      </c>
      <c r="G242" s="145" t="s">
        <v>381</v>
      </c>
      <c r="H242" s="146">
        <v>1</v>
      </c>
      <c r="I242" s="147"/>
      <c r="J242" s="147">
        <f>ROUND(I242*H242,2)</f>
        <v>0</v>
      </c>
      <c r="K242" s="144" t="s">
        <v>219</v>
      </c>
      <c r="L242" s="30"/>
      <c r="M242" s="148" t="s">
        <v>1</v>
      </c>
      <c r="N242" s="149" t="s">
        <v>43</v>
      </c>
      <c r="O242" s="150">
        <v>0</v>
      </c>
      <c r="P242" s="150">
        <f>O242*H242</f>
        <v>0</v>
      </c>
      <c r="Q242" s="150">
        <v>0</v>
      </c>
      <c r="R242" s="150">
        <f>Q242*H242</f>
        <v>0</v>
      </c>
      <c r="S242" s="150">
        <v>0</v>
      </c>
      <c r="T242" s="151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2" t="s">
        <v>211</v>
      </c>
      <c r="AT242" s="152" t="s">
        <v>138</v>
      </c>
      <c r="AU242" s="152" t="s">
        <v>86</v>
      </c>
      <c r="AY242" s="16" t="s">
        <v>136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6" t="s">
        <v>84</v>
      </c>
      <c r="BK242" s="153">
        <f>ROUND(I242*H242,2)</f>
        <v>0</v>
      </c>
      <c r="BL242" s="16" t="s">
        <v>211</v>
      </c>
      <c r="BM242" s="152" t="s">
        <v>382</v>
      </c>
    </row>
    <row r="243" spans="1:65" s="2" customFormat="1" ht="39">
      <c r="A243" s="29"/>
      <c r="B243" s="30"/>
      <c r="C243" s="29"/>
      <c r="D243" s="155" t="s">
        <v>189</v>
      </c>
      <c r="E243" s="29"/>
      <c r="F243" s="169" t="s">
        <v>383</v>
      </c>
      <c r="G243" s="29"/>
      <c r="H243" s="29"/>
      <c r="I243" s="29"/>
      <c r="J243" s="29"/>
      <c r="K243" s="29"/>
      <c r="L243" s="30"/>
      <c r="M243" s="181"/>
      <c r="N243" s="182"/>
      <c r="O243" s="183"/>
      <c r="P243" s="183"/>
      <c r="Q243" s="183"/>
      <c r="R243" s="183"/>
      <c r="S243" s="183"/>
      <c r="T243" s="184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6" t="s">
        <v>189</v>
      </c>
      <c r="AU243" s="16" t="s">
        <v>86</v>
      </c>
    </row>
    <row r="244" spans="1:65" s="2" customFormat="1" ht="6.95" customHeight="1">
      <c r="A244" s="29"/>
      <c r="B244" s="44"/>
      <c r="C244" s="45"/>
      <c r="D244" s="45"/>
      <c r="E244" s="45"/>
      <c r="F244" s="45"/>
      <c r="G244" s="45"/>
      <c r="H244" s="45"/>
      <c r="I244" s="45"/>
      <c r="J244" s="45"/>
      <c r="K244" s="45"/>
      <c r="L244" s="30"/>
      <c r="M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</row>
  </sheetData>
  <autoFilter ref="C127:K243" xr:uid="{00000000-0009-0000-0000-000002000000}"/>
  <mergeCells count="11">
    <mergeCell ref="E120:H120"/>
    <mergeCell ref="E7:H7"/>
    <mergeCell ref="E9:H9"/>
    <mergeCell ref="E11:H11"/>
    <mergeCell ref="E29:H29"/>
    <mergeCell ref="E85:H85"/>
    <mergeCell ref="L2:V2"/>
    <mergeCell ref="E87:H87"/>
    <mergeCell ref="E89:H89"/>
    <mergeCell ref="E116:H116"/>
    <mergeCell ref="E118:H118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&amp;LSO-04&amp;CStrana &amp;P z &amp;N&amp;RD.1.1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104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STAVEBNÍ ÚPRAVY ZPEVNĚNÝCH PLOCH AREÁLU FBI, SO-04</v>
      </c>
      <c r="F7" s="230"/>
      <c r="G7" s="230"/>
      <c r="H7" s="230"/>
      <c r="L7" s="19"/>
    </row>
    <row r="8" spans="1:46" s="1" customFormat="1" ht="12" customHeight="1">
      <c r="B8" s="19"/>
      <c r="D8" s="25" t="s">
        <v>105</v>
      </c>
      <c r="L8" s="19"/>
    </row>
    <row r="9" spans="1:46" s="2" customFormat="1" ht="16.5" customHeight="1">
      <c r="A9" s="29"/>
      <c r="B9" s="30"/>
      <c r="C9" s="29"/>
      <c r="D9" s="29"/>
      <c r="E9" s="228" t="s">
        <v>404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106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9" t="s">
        <v>384</v>
      </c>
      <c r="F11" s="229"/>
      <c r="G11" s="229"/>
      <c r="H11" s="2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15</v>
      </c>
      <c r="E13" s="29"/>
      <c r="F13" s="23" t="s">
        <v>16</v>
      </c>
      <c r="G13" s="29"/>
      <c r="H13" s="29"/>
      <c r="I13" s="25" t="s">
        <v>17</v>
      </c>
      <c r="J13" s="23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19</v>
      </c>
      <c r="E14" s="29"/>
      <c r="F14" s="23" t="s">
        <v>20</v>
      </c>
      <c r="G14" s="29"/>
      <c r="H14" s="29"/>
      <c r="I14" s="25" t="s">
        <v>21</v>
      </c>
      <c r="J14" s="52">
        <f>'Rekapitulace stavby'!AN8</f>
        <v>44074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26</v>
      </c>
      <c r="E16" s="29"/>
      <c r="F16" s="29"/>
      <c r="G16" s="29"/>
      <c r="H16" s="29"/>
      <c r="I16" s="25" t="s">
        <v>27</v>
      </c>
      <c r="J16" s="23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28</v>
      </c>
      <c r="F17" s="29"/>
      <c r="G17" s="29"/>
      <c r="H17" s="29"/>
      <c r="I17" s="25" t="s">
        <v>29</v>
      </c>
      <c r="J17" s="23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30</v>
      </c>
      <c r="E19" s="29"/>
      <c r="F19" s="29"/>
      <c r="G19" s="29"/>
      <c r="H19" s="29"/>
      <c r="I19" s="25" t="s">
        <v>27</v>
      </c>
      <c r="J19" s="23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" t="s">
        <v>31</v>
      </c>
      <c r="F20" s="29"/>
      <c r="G20" s="29"/>
      <c r="H20" s="29"/>
      <c r="I20" s="25" t="s">
        <v>29</v>
      </c>
      <c r="J20" s="23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32</v>
      </c>
      <c r="E22" s="29"/>
      <c r="F22" s="29"/>
      <c r="G22" s="29"/>
      <c r="H22" s="29"/>
      <c r="I22" s="25" t="s">
        <v>27</v>
      </c>
      <c r="J22" s="23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33</v>
      </c>
      <c r="F23" s="29"/>
      <c r="G23" s="29"/>
      <c r="H23" s="29"/>
      <c r="I23" s="25" t="s">
        <v>29</v>
      </c>
      <c r="J23" s="23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35</v>
      </c>
      <c r="E25" s="29"/>
      <c r="F25" s="29"/>
      <c r="G25" s="29"/>
      <c r="H25" s="29"/>
      <c r="I25" s="25" t="s">
        <v>27</v>
      </c>
      <c r="J25" s="23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25" t="s">
        <v>29</v>
      </c>
      <c r="J26" s="23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83.25" customHeight="1">
      <c r="A29" s="93"/>
      <c r="B29" s="94"/>
      <c r="C29" s="93"/>
      <c r="D29" s="93"/>
      <c r="E29" s="201" t="s">
        <v>37</v>
      </c>
      <c r="F29" s="201"/>
      <c r="G29" s="201"/>
      <c r="H29" s="201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38</v>
      </c>
      <c r="E32" s="29"/>
      <c r="F32" s="29"/>
      <c r="G32" s="29"/>
      <c r="H32" s="29"/>
      <c r="I32" s="29"/>
      <c r="J32" s="68">
        <f>ROUND(J121,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33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42</v>
      </c>
      <c r="E35" s="25" t="s">
        <v>43</v>
      </c>
      <c r="F35" s="98">
        <f>ROUND((SUM(BE121:BE123)),  2)</f>
        <v>0</v>
      </c>
      <c r="G35" s="29"/>
      <c r="H35" s="29"/>
      <c r="I35" s="99">
        <v>0.21</v>
      </c>
      <c r="J35" s="98">
        <f>ROUND(((SUM(BE121:BE123))*I35),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ROUND((SUM(BF121:BF123)),  2)</f>
        <v>0</v>
      </c>
      <c r="G36" s="29"/>
      <c r="H36" s="29"/>
      <c r="I36" s="99">
        <v>0.15</v>
      </c>
      <c r="J36" s="98">
        <f>ROUND(((SUM(BF121:BF123))*I36),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ROUND((SUM(BG121:BG123)),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ROUND((SUM(BH121:BH123)),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ROUND((SUM(BI121:BI123)),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48</v>
      </c>
      <c r="E41" s="57"/>
      <c r="F41" s="57"/>
      <c r="G41" s="102" t="s">
        <v>49</v>
      </c>
      <c r="H41" s="103" t="s">
        <v>50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9"/>
      <c r="B61" s="30"/>
      <c r="C61" s="29"/>
      <c r="D61" s="42" t="s">
        <v>53</v>
      </c>
      <c r="E61" s="32"/>
      <c r="F61" s="106" t="s">
        <v>54</v>
      </c>
      <c r="G61" s="42" t="s">
        <v>53</v>
      </c>
      <c r="H61" s="32"/>
      <c r="I61" s="32"/>
      <c r="J61" s="107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9"/>
      <c r="B76" s="30"/>
      <c r="C76" s="29"/>
      <c r="D76" s="42" t="s">
        <v>53</v>
      </c>
      <c r="E76" s="32"/>
      <c r="F76" s="106" t="s">
        <v>54</v>
      </c>
      <c r="G76" s="42" t="s">
        <v>53</v>
      </c>
      <c r="H76" s="32"/>
      <c r="I76" s="32"/>
      <c r="J76" s="107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0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5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8" t="str">
        <f>E7</f>
        <v>STAVEBNÍ ÚPRAVY ZPEVNĚNÝCH PLOCH AREÁLU FBI, SO-04</v>
      </c>
      <c r="F85" s="230"/>
      <c r="G85" s="230"/>
      <c r="H85" s="23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5" t="s">
        <v>105</v>
      </c>
      <c r="L86" s="19"/>
    </row>
    <row r="87" spans="1:31" s="2" customFormat="1" ht="16.5" customHeight="1">
      <c r="A87" s="29"/>
      <c r="B87" s="30"/>
      <c r="C87" s="29"/>
      <c r="D87" s="29"/>
      <c r="E87" s="228" t="s">
        <v>404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5" t="s">
        <v>106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9" t="str">
        <f>E11</f>
        <v>D.1.4.2 - Odvodnění</v>
      </c>
      <c r="F89" s="229"/>
      <c r="G89" s="229"/>
      <c r="H89" s="229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5" t="s">
        <v>19</v>
      </c>
      <c r="D91" s="29"/>
      <c r="E91" s="29"/>
      <c r="F91" s="23" t="str">
        <f>F14</f>
        <v xml:space="preserve"> </v>
      </c>
      <c r="G91" s="29"/>
      <c r="H91" s="29"/>
      <c r="I91" s="25" t="s">
        <v>21</v>
      </c>
      <c r="J91" s="52">
        <f>IF(J14="","",J14)</f>
        <v>44074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5" t="s">
        <v>26</v>
      </c>
      <c r="D93" s="29"/>
      <c r="E93" s="29"/>
      <c r="F93" s="23" t="str">
        <f>E17</f>
        <v>VŠB-TU Ostrava</v>
      </c>
      <c r="G93" s="29"/>
      <c r="H93" s="29"/>
      <c r="I93" s="25" t="s">
        <v>32</v>
      </c>
      <c r="J93" s="27" t="str">
        <f>E23</f>
        <v>MARPO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5" t="s">
        <v>30</v>
      </c>
      <c r="D94" s="29"/>
      <c r="E94" s="29"/>
      <c r="F94" s="23" t="str">
        <f>IF(E20="","",E20)</f>
        <v>MARPO s.r.o., 28. října 66/201, Ostrava</v>
      </c>
      <c r="G94" s="29"/>
      <c r="H94" s="29"/>
      <c r="I94" s="25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109</v>
      </c>
      <c r="D96" s="100"/>
      <c r="E96" s="100"/>
      <c r="F96" s="100"/>
      <c r="G96" s="100"/>
      <c r="H96" s="100"/>
      <c r="I96" s="100"/>
      <c r="J96" s="109" t="s">
        <v>110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111</v>
      </c>
      <c r="D98" s="29"/>
      <c r="E98" s="29"/>
      <c r="F98" s="29"/>
      <c r="G98" s="29"/>
      <c r="H98" s="29"/>
      <c r="I98" s="29"/>
      <c r="J98" s="68">
        <f>J121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6" t="s">
        <v>112</v>
      </c>
    </row>
    <row r="99" spans="1:47" s="9" customFormat="1" ht="24.95" customHeight="1">
      <c r="B99" s="111"/>
      <c r="D99" s="112" t="s">
        <v>385</v>
      </c>
      <c r="E99" s="113"/>
      <c r="F99" s="113"/>
      <c r="G99" s="113"/>
      <c r="H99" s="113"/>
      <c r="I99" s="113"/>
      <c r="J99" s="114">
        <f>J122</f>
        <v>0</v>
      </c>
      <c r="L99" s="111"/>
    </row>
    <row r="100" spans="1:47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47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47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24.95" customHeight="1">
      <c r="A106" s="29"/>
      <c r="B106" s="30"/>
      <c r="C106" s="20" t="s">
        <v>121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2" customHeight="1">
      <c r="A108" s="29"/>
      <c r="B108" s="30"/>
      <c r="C108" s="25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6.5" customHeight="1">
      <c r="A109" s="29"/>
      <c r="B109" s="30"/>
      <c r="C109" s="29"/>
      <c r="D109" s="29"/>
      <c r="E109" s="228" t="str">
        <f>E7</f>
        <v>STAVEBNÍ ÚPRAVY ZPEVNĚNÝCH PLOCH AREÁLU FBI, SO-04</v>
      </c>
      <c r="F109" s="230"/>
      <c r="G109" s="230"/>
      <c r="H109" s="23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1" customFormat="1" ht="12" customHeight="1">
      <c r="B110" s="19"/>
      <c r="C110" s="25" t="s">
        <v>105</v>
      </c>
      <c r="L110" s="19"/>
    </row>
    <row r="111" spans="1:47" s="2" customFormat="1" ht="16.5" customHeight="1">
      <c r="A111" s="29"/>
      <c r="B111" s="30"/>
      <c r="C111" s="29"/>
      <c r="D111" s="29"/>
      <c r="E111" s="228" t="s">
        <v>404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5" t="s">
        <v>106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9" t="str">
        <f>E11</f>
        <v>D.1.4.2 - Odvodnění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5" t="s">
        <v>19</v>
      </c>
      <c r="D115" s="29"/>
      <c r="E115" s="29"/>
      <c r="F115" s="23" t="str">
        <f>F14</f>
        <v xml:space="preserve"> </v>
      </c>
      <c r="G115" s="29"/>
      <c r="H115" s="29"/>
      <c r="I115" s="25" t="s">
        <v>21</v>
      </c>
      <c r="J115" s="52">
        <f>IF(J14="","",J14)</f>
        <v>44074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5" t="s">
        <v>26</v>
      </c>
      <c r="D117" s="29"/>
      <c r="E117" s="29"/>
      <c r="F117" s="23" t="str">
        <f>E17</f>
        <v>VŠB-TU Ostrava</v>
      </c>
      <c r="G117" s="29"/>
      <c r="H117" s="29"/>
      <c r="I117" s="25" t="s">
        <v>32</v>
      </c>
      <c r="J117" s="27" t="str">
        <f>E23</f>
        <v>MARPO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5" t="s">
        <v>30</v>
      </c>
      <c r="D118" s="29"/>
      <c r="E118" s="29"/>
      <c r="F118" s="23" t="str">
        <f>IF(E20="","",E20)</f>
        <v>MARPO s.r.o., 28. října 66/201, Ostrava</v>
      </c>
      <c r="G118" s="29"/>
      <c r="H118" s="29"/>
      <c r="I118" s="25" t="s">
        <v>35</v>
      </c>
      <c r="J118" s="27" t="str">
        <f>E26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9"/>
      <c r="B120" s="120"/>
      <c r="C120" s="121" t="s">
        <v>122</v>
      </c>
      <c r="D120" s="122" t="s">
        <v>63</v>
      </c>
      <c r="E120" s="122" t="s">
        <v>59</v>
      </c>
      <c r="F120" s="122" t="s">
        <v>60</v>
      </c>
      <c r="G120" s="122" t="s">
        <v>123</v>
      </c>
      <c r="H120" s="122" t="s">
        <v>124</v>
      </c>
      <c r="I120" s="122" t="s">
        <v>125</v>
      </c>
      <c r="J120" s="122" t="s">
        <v>110</v>
      </c>
      <c r="K120" s="123" t="s">
        <v>126</v>
      </c>
      <c r="L120" s="124"/>
      <c r="M120" s="59" t="s">
        <v>1</v>
      </c>
      <c r="N120" s="60" t="s">
        <v>42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29"/>
      <c r="B121" s="30"/>
      <c r="C121" s="66" t="s">
        <v>133</v>
      </c>
      <c r="D121" s="29"/>
      <c r="E121" s="29"/>
      <c r="F121" s="29"/>
      <c r="G121" s="29"/>
      <c r="H121" s="29"/>
      <c r="I121" s="29"/>
      <c r="J121" s="125">
        <f>BK121</f>
        <v>0</v>
      </c>
      <c r="K121" s="29"/>
      <c r="L121" s="30"/>
      <c r="M121" s="62"/>
      <c r="N121" s="53"/>
      <c r="O121" s="63"/>
      <c r="P121" s="126">
        <f>P122</f>
        <v>0</v>
      </c>
      <c r="Q121" s="63"/>
      <c r="R121" s="126">
        <f>R122</f>
        <v>0</v>
      </c>
      <c r="S121" s="63"/>
      <c r="T121" s="127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77</v>
      </c>
      <c r="AU121" s="16" t="s">
        <v>112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386</v>
      </c>
      <c r="F122" s="131" t="s">
        <v>387</v>
      </c>
      <c r="J122" s="132">
        <f>BK122</f>
        <v>0</v>
      </c>
      <c r="L122" s="129"/>
      <c r="M122" s="133"/>
      <c r="N122" s="134"/>
      <c r="O122" s="134"/>
      <c r="P122" s="135">
        <f>P123</f>
        <v>0</v>
      </c>
      <c r="Q122" s="134"/>
      <c r="R122" s="135">
        <f>R123</f>
        <v>0</v>
      </c>
      <c r="S122" s="134"/>
      <c r="T122" s="136">
        <f>T123</f>
        <v>0</v>
      </c>
      <c r="AR122" s="130" t="s">
        <v>143</v>
      </c>
      <c r="AT122" s="137" t="s">
        <v>77</v>
      </c>
      <c r="AU122" s="137" t="s">
        <v>78</v>
      </c>
      <c r="AY122" s="130" t="s">
        <v>136</v>
      </c>
      <c r="BK122" s="138">
        <f>BK123</f>
        <v>0</v>
      </c>
    </row>
    <row r="123" spans="1:65" s="2" customFormat="1" ht="16.5" customHeight="1">
      <c r="A123" s="29"/>
      <c r="B123" s="141"/>
      <c r="C123" s="142" t="s">
        <v>84</v>
      </c>
      <c r="D123" s="142" t="s">
        <v>138</v>
      </c>
      <c r="E123" s="143" t="s">
        <v>388</v>
      </c>
      <c r="F123" s="144" t="s">
        <v>389</v>
      </c>
      <c r="G123" s="145" t="s">
        <v>287</v>
      </c>
      <c r="H123" s="146">
        <v>1</v>
      </c>
      <c r="I123" s="147"/>
      <c r="J123" s="147">
        <f>ROUND(I123*H123,2)</f>
        <v>0</v>
      </c>
      <c r="K123" s="144" t="s">
        <v>1</v>
      </c>
      <c r="L123" s="30"/>
      <c r="M123" s="185" t="s">
        <v>1</v>
      </c>
      <c r="N123" s="186" t="s">
        <v>43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390</v>
      </c>
      <c r="AT123" s="152" t="s">
        <v>138</v>
      </c>
      <c r="AU123" s="152" t="s">
        <v>84</v>
      </c>
      <c r="AY123" s="16" t="s">
        <v>136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6" t="s">
        <v>84</v>
      </c>
      <c r="BK123" s="153">
        <f>ROUND(I123*H123,2)</f>
        <v>0</v>
      </c>
      <c r="BL123" s="16" t="s">
        <v>390</v>
      </c>
      <c r="BM123" s="152" t="s">
        <v>391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20:K123" xr:uid="{00000000-0009-0000-0000-000003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&amp;LSO-04&amp;CStrana &amp;P z &amp;N&amp;RD.1.4.2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97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104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STAVEBNÍ ÚPRAVY ZPEVNĚNÝCH PLOCH AREÁLU FBI, SO-04</v>
      </c>
      <c r="F7" s="230"/>
      <c r="G7" s="230"/>
      <c r="H7" s="230"/>
      <c r="L7" s="19"/>
    </row>
    <row r="8" spans="1:46" s="1" customFormat="1" ht="12" customHeight="1">
      <c r="B8" s="19"/>
      <c r="D8" s="25" t="s">
        <v>105</v>
      </c>
      <c r="L8" s="19"/>
    </row>
    <row r="9" spans="1:46" s="2" customFormat="1" ht="16.5" customHeight="1">
      <c r="A9" s="29"/>
      <c r="B9" s="30"/>
      <c r="C9" s="29"/>
      <c r="D9" s="29"/>
      <c r="E9" s="228" t="s">
        <v>404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106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9" t="s">
        <v>392</v>
      </c>
      <c r="F11" s="229"/>
      <c r="G11" s="229"/>
      <c r="H11" s="2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15</v>
      </c>
      <c r="E13" s="29"/>
      <c r="F13" s="23" t="s">
        <v>16</v>
      </c>
      <c r="G13" s="29"/>
      <c r="H13" s="29"/>
      <c r="I13" s="25" t="s">
        <v>17</v>
      </c>
      <c r="J13" s="23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19</v>
      </c>
      <c r="E14" s="29"/>
      <c r="F14" s="23" t="s">
        <v>20</v>
      </c>
      <c r="G14" s="29"/>
      <c r="H14" s="29"/>
      <c r="I14" s="25" t="s">
        <v>21</v>
      </c>
      <c r="J14" s="52">
        <f>'Rekapitulace stavby'!AN8</f>
        <v>44074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26</v>
      </c>
      <c r="E16" s="29"/>
      <c r="F16" s="29"/>
      <c r="G16" s="29"/>
      <c r="H16" s="29"/>
      <c r="I16" s="25" t="s">
        <v>27</v>
      </c>
      <c r="J16" s="23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28</v>
      </c>
      <c r="F17" s="29"/>
      <c r="G17" s="29"/>
      <c r="H17" s="29"/>
      <c r="I17" s="25" t="s">
        <v>29</v>
      </c>
      <c r="J17" s="23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30</v>
      </c>
      <c r="E19" s="29"/>
      <c r="F19" s="29"/>
      <c r="G19" s="29"/>
      <c r="H19" s="29"/>
      <c r="I19" s="25" t="s">
        <v>27</v>
      </c>
      <c r="J19" s="23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" t="s">
        <v>31</v>
      </c>
      <c r="F20" s="29"/>
      <c r="G20" s="29"/>
      <c r="H20" s="29"/>
      <c r="I20" s="25" t="s">
        <v>29</v>
      </c>
      <c r="J20" s="23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32</v>
      </c>
      <c r="E22" s="29"/>
      <c r="F22" s="29"/>
      <c r="G22" s="29"/>
      <c r="H22" s="29"/>
      <c r="I22" s="25" t="s">
        <v>27</v>
      </c>
      <c r="J22" s="23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33</v>
      </c>
      <c r="F23" s="29"/>
      <c r="G23" s="29"/>
      <c r="H23" s="29"/>
      <c r="I23" s="25" t="s">
        <v>29</v>
      </c>
      <c r="J23" s="23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35</v>
      </c>
      <c r="E25" s="29"/>
      <c r="F25" s="29"/>
      <c r="G25" s="29"/>
      <c r="H25" s="29"/>
      <c r="I25" s="25" t="s">
        <v>27</v>
      </c>
      <c r="J25" s="23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25" t="s">
        <v>29</v>
      </c>
      <c r="J26" s="23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83.25" customHeight="1">
      <c r="A29" s="93"/>
      <c r="B29" s="94"/>
      <c r="C29" s="93"/>
      <c r="D29" s="93"/>
      <c r="E29" s="201" t="s">
        <v>37</v>
      </c>
      <c r="F29" s="201"/>
      <c r="G29" s="201"/>
      <c r="H29" s="201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38</v>
      </c>
      <c r="E32" s="29"/>
      <c r="F32" s="29"/>
      <c r="G32" s="29"/>
      <c r="H32" s="29"/>
      <c r="I32" s="29"/>
      <c r="J32" s="68">
        <f>ROUND(J121,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33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42</v>
      </c>
      <c r="E35" s="25" t="s">
        <v>43</v>
      </c>
      <c r="F35" s="98">
        <f>ROUND((SUM(BE121:BE123)),  2)</f>
        <v>0</v>
      </c>
      <c r="G35" s="29"/>
      <c r="H35" s="29"/>
      <c r="I35" s="99">
        <v>0.21</v>
      </c>
      <c r="J35" s="98">
        <f>ROUND(((SUM(BE121:BE123))*I35),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ROUND((SUM(BF121:BF123)),  2)</f>
        <v>0</v>
      </c>
      <c r="G36" s="29"/>
      <c r="H36" s="29"/>
      <c r="I36" s="99">
        <v>0.15</v>
      </c>
      <c r="J36" s="98">
        <f>ROUND(((SUM(BF121:BF123))*I36),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ROUND((SUM(BG121:BG123)),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ROUND((SUM(BH121:BH123)),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ROUND((SUM(BI121:BI123)),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48</v>
      </c>
      <c r="E41" s="57"/>
      <c r="F41" s="57"/>
      <c r="G41" s="102" t="s">
        <v>49</v>
      </c>
      <c r="H41" s="103" t="s">
        <v>50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9"/>
      <c r="B61" s="30"/>
      <c r="C61" s="29"/>
      <c r="D61" s="42" t="s">
        <v>53</v>
      </c>
      <c r="E61" s="32"/>
      <c r="F61" s="106" t="s">
        <v>54</v>
      </c>
      <c r="G61" s="42" t="s">
        <v>53</v>
      </c>
      <c r="H61" s="32"/>
      <c r="I61" s="32"/>
      <c r="J61" s="107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9"/>
      <c r="B76" s="30"/>
      <c r="C76" s="29"/>
      <c r="D76" s="42" t="s">
        <v>53</v>
      </c>
      <c r="E76" s="32"/>
      <c r="F76" s="106" t="s">
        <v>54</v>
      </c>
      <c r="G76" s="42" t="s">
        <v>53</v>
      </c>
      <c r="H76" s="32"/>
      <c r="I76" s="32"/>
      <c r="J76" s="107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0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5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8" t="str">
        <f>E7</f>
        <v>STAVEBNÍ ÚPRAVY ZPEVNĚNÝCH PLOCH AREÁLU FBI, SO-04</v>
      </c>
      <c r="F85" s="230"/>
      <c r="G85" s="230"/>
      <c r="H85" s="23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5" t="s">
        <v>105</v>
      </c>
      <c r="L86" s="19"/>
    </row>
    <row r="87" spans="1:31" s="2" customFormat="1" ht="16.5" customHeight="1">
      <c r="A87" s="29"/>
      <c r="B87" s="30"/>
      <c r="C87" s="29"/>
      <c r="D87" s="29"/>
      <c r="E87" s="228" t="s">
        <v>404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5" t="s">
        <v>106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9" t="str">
        <f>E11</f>
        <v>D.1.4.3 - Silnoproudá elektrotechnika</v>
      </c>
      <c r="F89" s="229"/>
      <c r="G89" s="229"/>
      <c r="H89" s="229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5" t="s">
        <v>19</v>
      </c>
      <c r="D91" s="29"/>
      <c r="E91" s="29"/>
      <c r="F91" s="23" t="str">
        <f>F14</f>
        <v xml:space="preserve"> </v>
      </c>
      <c r="G91" s="29"/>
      <c r="H91" s="29"/>
      <c r="I91" s="25" t="s">
        <v>21</v>
      </c>
      <c r="J91" s="52">
        <f>IF(J14="","",J14)</f>
        <v>44074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5" t="s">
        <v>26</v>
      </c>
      <c r="D93" s="29"/>
      <c r="E93" s="29"/>
      <c r="F93" s="23" t="str">
        <f>E17</f>
        <v>VŠB-TU Ostrava</v>
      </c>
      <c r="G93" s="29"/>
      <c r="H93" s="29"/>
      <c r="I93" s="25" t="s">
        <v>32</v>
      </c>
      <c r="J93" s="27" t="str">
        <f>E23</f>
        <v>MARPO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5" t="s">
        <v>30</v>
      </c>
      <c r="D94" s="29"/>
      <c r="E94" s="29"/>
      <c r="F94" s="23" t="str">
        <f>IF(E20="","",E20)</f>
        <v>MARPO s.r.o., 28. října 66/201, Ostrava</v>
      </c>
      <c r="G94" s="29"/>
      <c r="H94" s="29"/>
      <c r="I94" s="25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109</v>
      </c>
      <c r="D96" s="100"/>
      <c r="E96" s="100"/>
      <c r="F96" s="100"/>
      <c r="G96" s="100"/>
      <c r="H96" s="100"/>
      <c r="I96" s="100"/>
      <c r="J96" s="109" t="s">
        <v>110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111</v>
      </c>
      <c r="D98" s="29"/>
      <c r="E98" s="29"/>
      <c r="F98" s="29"/>
      <c r="G98" s="29"/>
      <c r="H98" s="29"/>
      <c r="I98" s="29"/>
      <c r="J98" s="68">
        <f>J121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6" t="s">
        <v>112</v>
      </c>
    </row>
    <row r="99" spans="1:47" s="9" customFormat="1" ht="24.95" customHeight="1">
      <c r="B99" s="111"/>
      <c r="D99" s="112" t="s">
        <v>385</v>
      </c>
      <c r="E99" s="113"/>
      <c r="F99" s="113"/>
      <c r="G99" s="113"/>
      <c r="H99" s="113"/>
      <c r="I99" s="113"/>
      <c r="J99" s="114">
        <f>J122</f>
        <v>0</v>
      </c>
      <c r="L99" s="111"/>
    </row>
    <row r="100" spans="1:47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47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47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24.95" customHeight="1">
      <c r="A106" s="29"/>
      <c r="B106" s="30"/>
      <c r="C106" s="20" t="s">
        <v>121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2" customHeight="1">
      <c r="A108" s="29"/>
      <c r="B108" s="30"/>
      <c r="C108" s="25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6.5" customHeight="1">
      <c r="A109" s="29"/>
      <c r="B109" s="30"/>
      <c r="C109" s="29"/>
      <c r="D109" s="29"/>
      <c r="E109" s="228" t="str">
        <f>E7</f>
        <v>STAVEBNÍ ÚPRAVY ZPEVNĚNÝCH PLOCH AREÁLU FBI, SO-04</v>
      </c>
      <c r="F109" s="230"/>
      <c r="G109" s="230"/>
      <c r="H109" s="23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1" customFormat="1" ht="12" customHeight="1">
      <c r="B110" s="19"/>
      <c r="C110" s="25" t="s">
        <v>105</v>
      </c>
      <c r="L110" s="19"/>
    </row>
    <row r="111" spans="1:47" s="2" customFormat="1" ht="16.5" customHeight="1">
      <c r="A111" s="29"/>
      <c r="B111" s="30"/>
      <c r="C111" s="29"/>
      <c r="D111" s="29"/>
      <c r="E111" s="228" t="s">
        <v>404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5" t="s">
        <v>106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9" t="str">
        <f>E11</f>
        <v>D.1.4.3 - Silnoproudá elektrotechnika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5" t="s">
        <v>19</v>
      </c>
      <c r="D115" s="29"/>
      <c r="E115" s="29"/>
      <c r="F115" s="23" t="str">
        <f>F14</f>
        <v xml:space="preserve"> </v>
      </c>
      <c r="G115" s="29"/>
      <c r="H115" s="29"/>
      <c r="I115" s="25" t="s">
        <v>21</v>
      </c>
      <c r="J115" s="52">
        <f>IF(J14="","",J14)</f>
        <v>44074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5" t="s">
        <v>26</v>
      </c>
      <c r="D117" s="29"/>
      <c r="E117" s="29"/>
      <c r="F117" s="23" t="str">
        <f>E17</f>
        <v>VŠB-TU Ostrava</v>
      </c>
      <c r="G117" s="29"/>
      <c r="H117" s="29"/>
      <c r="I117" s="25" t="s">
        <v>32</v>
      </c>
      <c r="J117" s="27" t="str">
        <f>E23</f>
        <v>MARPO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5" t="s">
        <v>30</v>
      </c>
      <c r="D118" s="29"/>
      <c r="E118" s="29"/>
      <c r="F118" s="23" t="str">
        <f>IF(E20="","",E20)</f>
        <v>MARPO s.r.o., 28. října 66/201, Ostrava</v>
      </c>
      <c r="G118" s="29"/>
      <c r="H118" s="29"/>
      <c r="I118" s="25" t="s">
        <v>35</v>
      </c>
      <c r="J118" s="27" t="str">
        <f>E26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9"/>
      <c r="B120" s="120"/>
      <c r="C120" s="121" t="s">
        <v>122</v>
      </c>
      <c r="D120" s="122" t="s">
        <v>63</v>
      </c>
      <c r="E120" s="122" t="s">
        <v>59</v>
      </c>
      <c r="F120" s="122" t="s">
        <v>60</v>
      </c>
      <c r="G120" s="122" t="s">
        <v>123</v>
      </c>
      <c r="H120" s="122" t="s">
        <v>124</v>
      </c>
      <c r="I120" s="122" t="s">
        <v>125</v>
      </c>
      <c r="J120" s="122" t="s">
        <v>110</v>
      </c>
      <c r="K120" s="123" t="s">
        <v>126</v>
      </c>
      <c r="L120" s="124"/>
      <c r="M120" s="59" t="s">
        <v>1</v>
      </c>
      <c r="N120" s="60" t="s">
        <v>42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29"/>
      <c r="B121" s="30"/>
      <c r="C121" s="66" t="s">
        <v>133</v>
      </c>
      <c r="D121" s="29"/>
      <c r="E121" s="29"/>
      <c r="F121" s="29"/>
      <c r="G121" s="29"/>
      <c r="H121" s="29"/>
      <c r="I121" s="29"/>
      <c r="J121" s="125">
        <f>BK121</f>
        <v>0</v>
      </c>
      <c r="K121" s="29"/>
      <c r="L121" s="30"/>
      <c r="M121" s="62"/>
      <c r="N121" s="53"/>
      <c r="O121" s="63"/>
      <c r="P121" s="126">
        <f>P122</f>
        <v>0</v>
      </c>
      <c r="Q121" s="63"/>
      <c r="R121" s="126">
        <f>R122</f>
        <v>0</v>
      </c>
      <c r="S121" s="63"/>
      <c r="T121" s="127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77</v>
      </c>
      <c r="AU121" s="16" t="s">
        <v>112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386</v>
      </c>
      <c r="F122" s="131" t="s">
        <v>387</v>
      </c>
      <c r="J122" s="132">
        <f>BK122</f>
        <v>0</v>
      </c>
      <c r="L122" s="129"/>
      <c r="M122" s="133"/>
      <c r="N122" s="134"/>
      <c r="O122" s="134"/>
      <c r="P122" s="135">
        <f>P123</f>
        <v>0</v>
      </c>
      <c r="Q122" s="134"/>
      <c r="R122" s="135">
        <f>R123</f>
        <v>0</v>
      </c>
      <c r="S122" s="134"/>
      <c r="T122" s="136">
        <f>T123</f>
        <v>0</v>
      </c>
      <c r="AR122" s="130" t="s">
        <v>143</v>
      </c>
      <c r="AT122" s="137" t="s">
        <v>77</v>
      </c>
      <c r="AU122" s="137" t="s">
        <v>78</v>
      </c>
      <c r="AY122" s="130" t="s">
        <v>136</v>
      </c>
      <c r="BK122" s="138">
        <f>BK123</f>
        <v>0</v>
      </c>
    </row>
    <row r="123" spans="1:65" s="2" customFormat="1" ht="16.5" customHeight="1">
      <c r="A123" s="29"/>
      <c r="B123" s="141"/>
      <c r="C123" s="142" t="s">
        <v>84</v>
      </c>
      <c r="D123" s="142" t="s">
        <v>138</v>
      </c>
      <c r="E123" s="143" t="s">
        <v>388</v>
      </c>
      <c r="F123" s="144" t="s">
        <v>393</v>
      </c>
      <c r="G123" s="145" t="s">
        <v>287</v>
      </c>
      <c r="H123" s="146">
        <v>1</v>
      </c>
      <c r="I123" s="147"/>
      <c r="J123" s="147">
        <f>ROUND(I123*H123,2)</f>
        <v>0</v>
      </c>
      <c r="K123" s="144" t="s">
        <v>1</v>
      </c>
      <c r="L123" s="30"/>
      <c r="M123" s="185" t="s">
        <v>1</v>
      </c>
      <c r="N123" s="186" t="s">
        <v>43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390</v>
      </c>
      <c r="AT123" s="152" t="s">
        <v>138</v>
      </c>
      <c r="AU123" s="152" t="s">
        <v>84</v>
      </c>
      <c r="AY123" s="16" t="s">
        <v>136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6" t="s">
        <v>84</v>
      </c>
      <c r="BK123" s="153">
        <f>ROUND(I123*H123,2)</f>
        <v>0</v>
      </c>
      <c r="BL123" s="16" t="s">
        <v>390</v>
      </c>
      <c r="BM123" s="152" t="s">
        <v>394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20:K123" xr:uid="{00000000-0009-0000-0000-000004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&amp;LSO-04&amp;CStrana &amp;P z &amp;N&amp;RD.1.4.3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100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104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STAVEBNÍ ÚPRAVY ZPEVNĚNÝCH PLOCH AREÁLU FBI, SO-04</v>
      </c>
      <c r="F7" s="230"/>
      <c r="G7" s="230"/>
      <c r="H7" s="230"/>
      <c r="L7" s="19"/>
    </row>
    <row r="8" spans="1:46" s="1" customFormat="1" ht="12" customHeight="1">
      <c r="B8" s="19"/>
      <c r="D8" s="25" t="s">
        <v>105</v>
      </c>
      <c r="L8" s="19"/>
    </row>
    <row r="9" spans="1:46" s="2" customFormat="1" ht="16.5" customHeight="1">
      <c r="A9" s="29"/>
      <c r="B9" s="30"/>
      <c r="C9" s="29"/>
      <c r="D9" s="29"/>
      <c r="E9" s="228" t="s">
        <v>404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106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9" t="s">
        <v>395</v>
      </c>
      <c r="F11" s="229"/>
      <c r="G11" s="229"/>
      <c r="H11" s="2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15</v>
      </c>
      <c r="E13" s="29"/>
      <c r="F13" s="23" t="s">
        <v>16</v>
      </c>
      <c r="G13" s="29"/>
      <c r="H13" s="29"/>
      <c r="I13" s="25" t="s">
        <v>17</v>
      </c>
      <c r="J13" s="23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19</v>
      </c>
      <c r="E14" s="29"/>
      <c r="F14" s="23" t="s">
        <v>20</v>
      </c>
      <c r="G14" s="29"/>
      <c r="H14" s="29"/>
      <c r="I14" s="25" t="s">
        <v>21</v>
      </c>
      <c r="J14" s="52">
        <f>'Rekapitulace stavby'!AN8</f>
        <v>44074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26</v>
      </c>
      <c r="E16" s="29"/>
      <c r="F16" s="29"/>
      <c r="G16" s="29"/>
      <c r="H16" s="29"/>
      <c r="I16" s="25" t="s">
        <v>27</v>
      </c>
      <c r="J16" s="23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28</v>
      </c>
      <c r="F17" s="29"/>
      <c r="G17" s="29"/>
      <c r="H17" s="29"/>
      <c r="I17" s="25" t="s">
        <v>29</v>
      </c>
      <c r="J17" s="23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30</v>
      </c>
      <c r="E19" s="29"/>
      <c r="F19" s="29"/>
      <c r="G19" s="29"/>
      <c r="H19" s="29"/>
      <c r="I19" s="25" t="s">
        <v>27</v>
      </c>
      <c r="J19" s="23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" t="s">
        <v>31</v>
      </c>
      <c r="F20" s="29"/>
      <c r="G20" s="29"/>
      <c r="H20" s="29"/>
      <c r="I20" s="25" t="s">
        <v>29</v>
      </c>
      <c r="J20" s="23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32</v>
      </c>
      <c r="E22" s="29"/>
      <c r="F22" s="29"/>
      <c r="G22" s="29"/>
      <c r="H22" s="29"/>
      <c r="I22" s="25" t="s">
        <v>27</v>
      </c>
      <c r="J22" s="23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33</v>
      </c>
      <c r="F23" s="29"/>
      <c r="G23" s="29"/>
      <c r="H23" s="29"/>
      <c r="I23" s="25" t="s">
        <v>29</v>
      </c>
      <c r="J23" s="23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35</v>
      </c>
      <c r="E25" s="29"/>
      <c r="F25" s="29"/>
      <c r="G25" s="29"/>
      <c r="H25" s="29"/>
      <c r="I25" s="25" t="s">
        <v>27</v>
      </c>
      <c r="J25" s="23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25" t="s">
        <v>29</v>
      </c>
      <c r="J26" s="23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83.25" customHeight="1">
      <c r="A29" s="93"/>
      <c r="B29" s="94"/>
      <c r="C29" s="93"/>
      <c r="D29" s="93"/>
      <c r="E29" s="201" t="s">
        <v>37</v>
      </c>
      <c r="F29" s="201"/>
      <c r="G29" s="201"/>
      <c r="H29" s="201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38</v>
      </c>
      <c r="E32" s="29"/>
      <c r="F32" s="29"/>
      <c r="G32" s="29"/>
      <c r="H32" s="29"/>
      <c r="I32" s="29"/>
      <c r="J32" s="68">
        <f>ROUND(J121,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33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42</v>
      </c>
      <c r="E35" s="25" t="s">
        <v>43</v>
      </c>
      <c r="F35" s="98">
        <f>ROUND((SUM(BE121:BE123)),  2)</f>
        <v>0</v>
      </c>
      <c r="G35" s="29"/>
      <c r="H35" s="29"/>
      <c r="I35" s="99">
        <v>0.21</v>
      </c>
      <c r="J35" s="98">
        <f>ROUND(((SUM(BE121:BE123))*I35),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ROUND((SUM(BF121:BF123)),  2)</f>
        <v>0</v>
      </c>
      <c r="G36" s="29"/>
      <c r="H36" s="29"/>
      <c r="I36" s="99">
        <v>0.15</v>
      </c>
      <c r="J36" s="98">
        <f>ROUND(((SUM(BF121:BF123))*I36),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ROUND((SUM(BG121:BG123)),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ROUND((SUM(BH121:BH123)),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ROUND((SUM(BI121:BI123)),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48</v>
      </c>
      <c r="E41" s="57"/>
      <c r="F41" s="57"/>
      <c r="G41" s="102" t="s">
        <v>49</v>
      </c>
      <c r="H41" s="103" t="s">
        <v>50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9"/>
      <c r="B61" s="30"/>
      <c r="C61" s="29"/>
      <c r="D61" s="42" t="s">
        <v>53</v>
      </c>
      <c r="E61" s="32"/>
      <c r="F61" s="106" t="s">
        <v>54</v>
      </c>
      <c r="G61" s="42" t="s">
        <v>53</v>
      </c>
      <c r="H61" s="32"/>
      <c r="I61" s="32"/>
      <c r="J61" s="107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9"/>
      <c r="B76" s="30"/>
      <c r="C76" s="29"/>
      <c r="D76" s="42" t="s">
        <v>53</v>
      </c>
      <c r="E76" s="32"/>
      <c r="F76" s="106" t="s">
        <v>54</v>
      </c>
      <c r="G76" s="42" t="s">
        <v>53</v>
      </c>
      <c r="H76" s="32"/>
      <c r="I76" s="32"/>
      <c r="J76" s="107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0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5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8" t="str">
        <f>E7</f>
        <v>STAVEBNÍ ÚPRAVY ZPEVNĚNÝCH PLOCH AREÁLU FBI, SO-04</v>
      </c>
      <c r="F85" s="230"/>
      <c r="G85" s="230"/>
      <c r="H85" s="23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5" t="s">
        <v>105</v>
      </c>
      <c r="L86" s="19"/>
    </row>
    <row r="87" spans="1:31" s="2" customFormat="1" ht="16.5" customHeight="1">
      <c r="A87" s="29"/>
      <c r="B87" s="30"/>
      <c r="C87" s="29"/>
      <c r="D87" s="29"/>
      <c r="E87" s="228" t="s">
        <v>404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5" t="s">
        <v>106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9" t="str">
        <f>E11</f>
        <v>D.1.4.4 - Slaboproudá zařízení</v>
      </c>
      <c r="F89" s="229"/>
      <c r="G89" s="229"/>
      <c r="H89" s="229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5" t="s">
        <v>19</v>
      </c>
      <c r="D91" s="29"/>
      <c r="E91" s="29"/>
      <c r="F91" s="23" t="str">
        <f>F14</f>
        <v xml:space="preserve"> </v>
      </c>
      <c r="G91" s="29"/>
      <c r="H91" s="29"/>
      <c r="I91" s="25" t="s">
        <v>21</v>
      </c>
      <c r="J91" s="52">
        <f>IF(J14="","",J14)</f>
        <v>44074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5" t="s">
        <v>26</v>
      </c>
      <c r="D93" s="29"/>
      <c r="E93" s="29"/>
      <c r="F93" s="23" t="str">
        <f>E17</f>
        <v>VŠB-TU Ostrava</v>
      </c>
      <c r="G93" s="29"/>
      <c r="H93" s="29"/>
      <c r="I93" s="25" t="s">
        <v>32</v>
      </c>
      <c r="J93" s="27" t="str">
        <f>E23</f>
        <v>MARPO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5" t="s">
        <v>30</v>
      </c>
      <c r="D94" s="29"/>
      <c r="E94" s="29"/>
      <c r="F94" s="23" t="str">
        <f>IF(E20="","",E20)</f>
        <v>MARPO s.r.o., 28. října 66/201, Ostrava</v>
      </c>
      <c r="G94" s="29"/>
      <c r="H94" s="29"/>
      <c r="I94" s="25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109</v>
      </c>
      <c r="D96" s="100"/>
      <c r="E96" s="100"/>
      <c r="F96" s="100"/>
      <c r="G96" s="100"/>
      <c r="H96" s="100"/>
      <c r="I96" s="100"/>
      <c r="J96" s="109" t="s">
        <v>110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111</v>
      </c>
      <c r="D98" s="29"/>
      <c r="E98" s="29"/>
      <c r="F98" s="29"/>
      <c r="G98" s="29"/>
      <c r="H98" s="29"/>
      <c r="I98" s="29"/>
      <c r="J98" s="68">
        <f>J121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6" t="s">
        <v>112</v>
      </c>
    </row>
    <row r="99" spans="1:47" s="9" customFormat="1" ht="24.95" customHeight="1">
      <c r="B99" s="111"/>
      <c r="D99" s="112" t="s">
        <v>385</v>
      </c>
      <c r="E99" s="113"/>
      <c r="F99" s="113"/>
      <c r="G99" s="113"/>
      <c r="H99" s="113"/>
      <c r="I99" s="113"/>
      <c r="J99" s="114">
        <f>J122</f>
        <v>0</v>
      </c>
      <c r="L99" s="111"/>
    </row>
    <row r="100" spans="1:47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47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47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24.95" customHeight="1">
      <c r="A106" s="29"/>
      <c r="B106" s="30"/>
      <c r="C106" s="20" t="s">
        <v>121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2" customHeight="1">
      <c r="A108" s="29"/>
      <c r="B108" s="30"/>
      <c r="C108" s="25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6.5" customHeight="1">
      <c r="A109" s="29"/>
      <c r="B109" s="30"/>
      <c r="C109" s="29"/>
      <c r="D109" s="29"/>
      <c r="E109" s="228" t="str">
        <f>E7</f>
        <v>STAVEBNÍ ÚPRAVY ZPEVNĚNÝCH PLOCH AREÁLU FBI, SO-04</v>
      </c>
      <c r="F109" s="230"/>
      <c r="G109" s="230"/>
      <c r="H109" s="23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1" customFormat="1" ht="12" customHeight="1">
      <c r="B110" s="19"/>
      <c r="C110" s="25" t="s">
        <v>105</v>
      </c>
      <c r="L110" s="19"/>
    </row>
    <row r="111" spans="1:47" s="2" customFormat="1" ht="16.5" customHeight="1">
      <c r="A111" s="29"/>
      <c r="B111" s="30"/>
      <c r="C111" s="29"/>
      <c r="D111" s="29"/>
      <c r="E111" s="228" t="s">
        <v>404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5" t="s">
        <v>106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9" t="str">
        <f>E11</f>
        <v>D.1.4.4 - Slaboproudá zařízení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5" t="s">
        <v>19</v>
      </c>
      <c r="D115" s="29"/>
      <c r="E115" s="29"/>
      <c r="F115" s="23" t="str">
        <f>F14</f>
        <v xml:space="preserve"> </v>
      </c>
      <c r="G115" s="29"/>
      <c r="H115" s="29"/>
      <c r="I115" s="25" t="s">
        <v>21</v>
      </c>
      <c r="J115" s="52">
        <f>IF(J14="","",J14)</f>
        <v>44074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5" t="s">
        <v>26</v>
      </c>
      <c r="D117" s="29"/>
      <c r="E117" s="29"/>
      <c r="F117" s="23" t="str">
        <f>E17</f>
        <v>VŠB-TU Ostrava</v>
      </c>
      <c r="G117" s="29"/>
      <c r="H117" s="29"/>
      <c r="I117" s="25" t="s">
        <v>32</v>
      </c>
      <c r="J117" s="27" t="str">
        <f>E23</f>
        <v>MARPO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5" t="s">
        <v>30</v>
      </c>
      <c r="D118" s="29"/>
      <c r="E118" s="29"/>
      <c r="F118" s="23" t="str">
        <f>IF(E20="","",E20)</f>
        <v>MARPO s.r.o., 28. října 66/201, Ostrava</v>
      </c>
      <c r="G118" s="29"/>
      <c r="H118" s="29"/>
      <c r="I118" s="25" t="s">
        <v>35</v>
      </c>
      <c r="J118" s="27" t="str">
        <f>E26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9"/>
      <c r="B120" s="120"/>
      <c r="C120" s="121" t="s">
        <v>122</v>
      </c>
      <c r="D120" s="122" t="s">
        <v>63</v>
      </c>
      <c r="E120" s="122" t="s">
        <v>59</v>
      </c>
      <c r="F120" s="122" t="s">
        <v>60</v>
      </c>
      <c r="G120" s="122" t="s">
        <v>123</v>
      </c>
      <c r="H120" s="122" t="s">
        <v>124</v>
      </c>
      <c r="I120" s="122" t="s">
        <v>125</v>
      </c>
      <c r="J120" s="122" t="s">
        <v>110</v>
      </c>
      <c r="K120" s="123" t="s">
        <v>126</v>
      </c>
      <c r="L120" s="124"/>
      <c r="M120" s="59" t="s">
        <v>1</v>
      </c>
      <c r="N120" s="60" t="s">
        <v>42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29"/>
      <c r="B121" s="30"/>
      <c r="C121" s="66" t="s">
        <v>133</v>
      </c>
      <c r="D121" s="29"/>
      <c r="E121" s="29"/>
      <c r="F121" s="29"/>
      <c r="G121" s="29"/>
      <c r="H121" s="29"/>
      <c r="I121" s="29"/>
      <c r="J121" s="125">
        <f>BK121</f>
        <v>0</v>
      </c>
      <c r="K121" s="29"/>
      <c r="L121" s="30"/>
      <c r="M121" s="62"/>
      <c r="N121" s="53"/>
      <c r="O121" s="63"/>
      <c r="P121" s="126">
        <f>P122</f>
        <v>0</v>
      </c>
      <c r="Q121" s="63"/>
      <c r="R121" s="126">
        <f>R122</f>
        <v>0</v>
      </c>
      <c r="S121" s="63"/>
      <c r="T121" s="127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77</v>
      </c>
      <c r="AU121" s="16" t="s">
        <v>112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386</v>
      </c>
      <c r="F122" s="131" t="s">
        <v>387</v>
      </c>
      <c r="J122" s="132">
        <f>BK122</f>
        <v>0</v>
      </c>
      <c r="L122" s="129"/>
      <c r="M122" s="133"/>
      <c r="N122" s="134"/>
      <c r="O122" s="134"/>
      <c r="P122" s="135">
        <f>P123</f>
        <v>0</v>
      </c>
      <c r="Q122" s="134"/>
      <c r="R122" s="135">
        <f>R123</f>
        <v>0</v>
      </c>
      <c r="S122" s="134"/>
      <c r="T122" s="136">
        <f>T123</f>
        <v>0</v>
      </c>
      <c r="AR122" s="130" t="s">
        <v>143</v>
      </c>
      <c r="AT122" s="137" t="s">
        <v>77</v>
      </c>
      <c r="AU122" s="137" t="s">
        <v>78</v>
      </c>
      <c r="AY122" s="130" t="s">
        <v>136</v>
      </c>
      <c r="BK122" s="138">
        <f>BK123</f>
        <v>0</v>
      </c>
    </row>
    <row r="123" spans="1:65" s="2" customFormat="1" ht="16.5" customHeight="1">
      <c r="A123" s="29"/>
      <c r="B123" s="141"/>
      <c r="C123" s="142" t="s">
        <v>84</v>
      </c>
      <c r="D123" s="142" t="s">
        <v>138</v>
      </c>
      <c r="E123" s="143" t="s">
        <v>388</v>
      </c>
      <c r="F123" s="144" t="s">
        <v>396</v>
      </c>
      <c r="G123" s="145" t="s">
        <v>287</v>
      </c>
      <c r="H123" s="146">
        <v>1</v>
      </c>
      <c r="I123" s="147"/>
      <c r="J123" s="147">
        <f>ROUND(I123*H123,2)</f>
        <v>0</v>
      </c>
      <c r="K123" s="144" t="s">
        <v>1</v>
      </c>
      <c r="L123" s="30"/>
      <c r="M123" s="185" t="s">
        <v>1</v>
      </c>
      <c r="N123" s="186" t="s">
        <v>43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390</v>
      </c>
      <c r="AT123" s="152" t="s">
        <v>138</v>
      </c>
      <c r="AU123" s="152" t="s">
        <v>84</v>
      </c>
      <c r="AY123" s="16" t="s">
        <v>136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6" t="s">
        <v>84</v>
      </c>
      <c r="BK123" s="153">
        <f>ROUND(I123*H123,2)</f>
        <v>0</v>
      </c>
      <c r="BL123" s="16" t="s">
        <v>390</v>
      </c>
      <c r="BM123" s="152" t="s">
        <v>397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20:K123" xr:uid="{00000000-0009-0000-0000-000005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&amp;LSO-04&amp;CStrana &amp;P z &amp;N&amp;RD.1.4.4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2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190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103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pans="1:46" s="1" customFormat="1" ht="24.95" customHeight="1">
      <c r="B4" s="19"/>
      <c r="D4" s="20" t="s">
        <v>104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14</v>
      </c>
      <c r="L6" s="19"/>
    </row>
    <row r="7" spans="1:46" s="1" customFormat="1" ht="16.5" customHeight="1">
      <c r="B7" s="19"/>
      <c r="E7" s="228" t="str">
        <f>'Rekapitulace stavby'!K6</f>
        <v>STAVEBNÍ ÚPRAVY ZPEVNĚNÝCH PLOCH AREÁLU FBI, SO-04</v>
      </c>
      <c r="F7" s="230"/>
      <c r="G7" s="230"/>
      <c r="H7" s="230"/>
      <c r="L7" s="19"/>
    </row>
    <row r="8" spans="1:46" s="1" customFormat="1" ht="12" customHeight="1">
      <c r="B8" s="19"/>
      <c r="D8" s="25" t="s">
        <v>105</v>
      </c>
      <c r="L8" s="19"/>
    </row>
    <row r="9" spans="1:46" s="2" customFormat="1" ht="16.5" customHeight="1">
      <c r="A9" s="29"/>
      <c r="B9" s="30"/>
      <c r="C9" s="29"/>
      <c r="D9" s="29"/>
      <c r="E9" s="228" t="s">
        <v>404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5" t="s">
        <v>106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19" t="s">
        <v>398</v>
      </c>
      <c r="F11" s="229"/>
      <c r="G11" s="229"/>
      <c r="H11" s="229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5" t="s">
        <v>15</v>
      </c>
      <c r="E13" s="29"/>
      <c r="F13" s="23" t="s">
        <v>16</v>
      </c>
      <c r="G13" s="29"/>
      <c r="H13" s="29"/>
      <c r="I13" s="25" t="s">
        <v>17</v>
      </c>
      <c r="J13" s="23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5" t="s">
        <v>19</v>
      </c>
      <c r="E14" s="29"/>
      <c r="F14" s="23" t="s">
        <v>20</v>
      </c>
      <c r="G14" s="29"/>
      <c r="H14" s="29"/>
      <c r="I14" s="25" t="s">
        <v>21</v>
      </c>
      <c r="J14" s="52">
        <f>'Rekapitulace stavby'!AN8</f>
        <v>44074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5" t="s">
        <v>26</v>
      </c>
      <c r="E16" s="29"/>
      <c r="F16" s="29"/>
      <c r="G16" s="29"/>
      <c r="H16" s="29"/>
      <c r="I16" s="25" t="s">
        <v>27</v>
      </c>
      <c r="J16" s="23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3" t="s">
        <v>28</v>
      </c>
      <c r="F17" s="29"/>
      <c r="G17" s="29"/>
      <c r="H17" s="29"/>
      <c r="I17" s="25" t="s">
        <v>29</v>
      </c>
      <c r="J17" s="23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5" t="s">
        <v>30</v>
      </c>
      <c r="E19" s="29"/>
      <c r="F19" s="29"/>
      <c r="G19" s="29"/>
      <c r="H19" s="29"/>
      <c r="I19" s="25" t="s">
        <v>27</v>
      </c>
      <c r="J19" s="23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" t="s">
        <v>31</v>
      </c>
      <c r="F20" s="29"/>
      <c r="G20" s="29"/>
      <c r="H20" s="29"/>
      <c r="I20" s="25" t="s">
        <v>29</v>
      </c>
      <c r="J20" s="23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5" t="s">
        <v>32</v>
      </c>
      <c r="E22" s="29"/>
      <c r="F22" s="29"/>
      <c r="G22" s="29"/>
      <c r="H22" s="29"/>
      <c r="I22" s="25" t="s">
        <v>27</v>
      </c>
      <c r="J22" s="23" t="s">
        <v>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3" t="s">
        <v>33</v>
      </c>
      <c r="F23" s="29"/>
      <c r="G23" s="29"/>
      <c r="H23" s="29"/>
      <c r="I23" s="25" t="s">
        <v>29</v>
      </c>
      <c r="J23" s="23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5" t="s">
        <v>35</v>
      </c>
      <c r="E25" s="29"/>
      <c r="F25" s="29"/>
      <c r="G25" s="29"/>
      <c r="H25" s="29"/>
      <c r="I25" s="25" t="s">
        <v>27</v>
      </c>
      <c r="J25" s="23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3" t="str">
        <f>IF('Rekapitulace stavby'!E20="","",'Rekapitulace stavby'!E20)</f>
        <v xml:space="preserve"> </v>
      </c>
      <c r="F26" s="29"/>
      <c r="G26" s="29"/>
      <c r="H26" s="29"/>
      <c r="I26" s="25" t="s">
        <v>29</v>
      </c>
      <c r="J26" s="23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5" t="s">
        <v>36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83.25" customHeight="1">
      <c r="A29" s="93"/>
      <c r="B29" s="94"/>
      <c r="C29" s="93"/>
      <c r="D29" s="93"/>
      <c r="E29" s="201" t="s">
        <v>37</v>
      </c>
      <c r="F29" s="201"/>
      <c r="G29" s="201"/>
      <c r="H29" s="201"/>
      <c r="I29" s="93"/>
      <c r="J29" s="93"/>
      <c r="K29" s="93"/>
      <c r="L29" s="95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6" t="s">
        <v>38</v>
      </c>
      <c r="E32" s="29"/>
      <c r="F32" s="29"/>
      <c r="G32" s="29"/>
      <c r="H32" s="29"/>
      <c r="I32" s="29"/>
      <c r="J32" s="68">
        <f>ROUND(J121,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33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7" t="s">
        <v>42</v>
      </c>
      <c r="E35" s="25" t="s">
        <v>43</v>
      </c>
      <c r="F35" s="98">
        <f>ROUND((SUM(BE121:BE123)),  2)</f>
        <v>0</v>
      </c>
      <c r="G35" s="29"/>
      <c r="H35" s="29"/>
      <c r="I35" s="99">
        <v>0.21</v>
      </c>
      <c r="J35" s="98">
        <f>ROUND(((SUM(BE121:BE123))*I35),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5" t="s">
        <v>44</v>
      </c>
      <c r="F36" s="98">
        <f>ROUND((SUM(BF121:BF123)),  2)</f>
        <v>0</v>
      </c>
      <c r="G36" s="29"/>
      <c r="H36" s="29"/>
      <c r="I36" s="99">
        <v>0.15</v>
      </c>
      <c r="J36" s="98">
        <f>ROUND(((SUM(BF121:BF123))*I36),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5" t="s">
        <v>45</v>
      </c>
      <c r="F37" s="98">
        <f>ROUND((SUM(BG121:BG123)),  2)</f>
        <v>0</v>
      </c>
      <c r="G37" s="29"/>
      <c r="H37" s="29"/>
      <c r="I37" s="99">
        <v>0.21</v>
      </c>
      <c r="J37" s="9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5" t="s">
        <v>46</v>
      </c>
      <c r="F38" s="98">
        <f>ROUND((SUM(BH121:BH123)),  2)</f>
        <v>0</v>
      </c>
      <c r="G38" s="29"/>
      <c r="H38" s="29"/>
      <c r="I38" s="99">
        <v>0.15</v>
      </c>
      <c r="J38" s="9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5" t="s">
        <v>47</v>
      </c>
      <c r="F39" s="98">
        <f>ROUND((SUM(BI121:BI123)),  2)</f>
        <v>0</v>
      </c>
      <c r="G39" s="29"/>
      <c r="H39" s="29"/>
      <c r="I39" s="99">
        <v>0</v>
      </c>
      <c r="J39" s="9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0"/>
      <c r="D41" s="101" t="s">
        <v>48</v>
      </c>
      <c r="E41" s="57"/>
      <c r="F41" s="57"/>
      <c r="G41" s="102" t="s">
        <v>49</v>
      </c>
      <c r="H41" s="103" t="s">
        <v>50</v>
      </c>
      <c r="I41" s="57"/>
      <c r="J41" s="104">
        <f>SUM(J32:J39)</f>
        <v>0</v>
      </c>
      <c r="K41" s="105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9"/>
      <c r="B61" s="30"/>
      <c r="C61" s="29"/>
      <c r="D61" s="42" t="s">
        <v>53</v>
      </c>
      <c r="E61" s="32"/>
      <c r="F61" s="106" t="s">
        <v>54</v>
      </c>
      <c r="G61" s="42" t="s">
        <v>53</v>
      </c>
      <c r="H61" s="32"/>
      <c r="I61" s="32"/>
      <c r="J61" s="107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9"/>
      <c r="B76" s="30"/>
      <c r="C76" s="29"/>
      <c r="D76" s="42" t="s">
        <v>53</v>
      </c>
      <c r="E76" s="32"/>
      <c r="F76" s="106" t="s">
        <v>54</v>
      </c>
      <c r="G76" s="42" t="s">
        <v>53</v>
      </c>
      <c r="H76" s="32"/>
      <c r="I76" s="32"/>
      <c r="J76" s="107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0" t="s">
        <v>108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5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28" t="str">
        <f>E7</f>
        <v>STAVEBNÍ ÚPRAVY ZPEVNĚNÝCH PLOCH AREÁLU FBI, SO-04</v>
      </c>
      <c r="F85" s="230"/>
      <c r="G85" s="230"/>
      <c r="H85" s="23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9"/>
      <c r="C86" s="25" t="s">
        <v>105</v>
      </c>
      <c r="L86" s="19"/>
    </row>
    <row r="87" spans="1:31" s="2" customFormat="1" ht="16.5" customHeight="1">
      <c r="A87" s="29"/>
      <c r="B87" s="30"/>
      <c r="C87" s="29"/>
      <c r="D87" s="29"/>
      <c r="E87" s="228" t="s">
        <v>404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5" t="s">
        <v>106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19" t="str">
        <f>E11</f>
        <v xml:space="preserve">D.1.4.8 - Sadové úpravy </v>
      </c>
      <c r="F89" s="229"/>
      <c r="G89" s="229"/>
      <c r="H89" s="229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5" t="s">
        <v>19</v>
      </c>
      <c r="D91" s="29"/>
      <c r="E91" s="29"/>
      <c r="F91" s="23" t="str">
        <f>F14</f>
        <v xml:space="preserve"> </v>
      </c>
      <c r="G91" s="29"/>
      <c r="H91" s="29"/>
      <c r="I91" s="25" t="s">
        <v>21</v>
      </c>
      <c r="J91" s="52">
        <f>IF(J14="","",J14)</f>
        <v>44074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5" t="s">
        <v>26</v>
      </c>
      <c r="D93" s="29"/>
      <c r="E93" s="29"/>
      <c r="F93" s="23" t="str">
        <f>E17</f>
        <v>VŠB-TU Ostrava</v>
      </c>
      <c r="G93" s="29"/>
      <c r="H93" s="29"/>
      <c r="I93" s="25" t="s">
        <v>32</v>
      </c>
      <c r="J93" s="27" t="str">
        <f>E23</f>
        <v>MARPO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5" t="s">
        <v>30</v>
      </c>
      <c r="D94" s="29"/>
      <c r="E94" s="29"/>
      <c r="F94" s="23" t="str">
        <f>IF(E20="","",E20)</f>
        <v>MARPO s.r.o., 28. října 66/201, Ostrava</v>
      </c>
      <c r="G94" s="29"/>
      <c r="H94" s="29"/>
      <c r="I94" s="25" t="s">
        <v>35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08" t="s">
        <v>109</v>
      </c>
      <c r="D96" s="100"/>
      <c r="E96" s="100"/>
      <c r="F96" s="100"/>
      <c r="G96" s="100"/>
      <c r="H96" s="100"/>
      <c r="I96" s="100"/>
      <c r="J96" s="109" t="s">
        <v>110</v>
      </c>
      <c r="K96" s="10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0" t="s">
        <v>111</v>
      </c>
      <c r="D98" s="29"/>
      <c r="E98" s="29"/>
      <c r="F98" s="29"/>
      <c r="G98" s="29"/>
      <c r="H98" s="29"/>
      <c r="I98" s="29"/>
      <c r="J98" s="68">
        <f>J121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6" t="s">
        <v>112</v>
      </c>
    </row>
    <row r="99" spans="1:47" s="9" customFormat="1" ht="24.95" customHeight="1">
      <c r="B99" s="111"/>
      <c r="D99" s="112" t="s">
        <v>399</v>
      </c>
      <c r="E99" s="113"/>
      <c r="F99" s="113"/>
      <c r="G99" s="113"/>
      <c r="H99" s="113"/>
      <c r="I99" s="113"/>
      <c r="J99" s="114">
        <f>J122</f>
        <v>0</v>
      </c>
      <c r="L99" s="111"/>
    </row>
    <row r="100" spans="1:47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47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47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24.95" customHeight="1">
      <c r="A106" s="29"/>
      <c r="B106" s="30"/>
      <c r="C106" s="20" t="s">
        <v>121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12" customHeight="1">
      <c r="A108" s="29"/>
      <c r="B108" s="30"/>
      <c r="C108" s="25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16.5" customHeight="1">
      <c r="A109" s="29"/>
      <c r="B109" s="30"/>
      <c r="C109" s="29"/>
      <c r="D109" s="29"/>
      <c r="E109" s="228" t="str">
        <f>E7</f>
        <v>STAVEBNÍ ÚPRAVY ZPEVNĚNÝCH PLOCH AREÁLU FBI, SO-04</v>
      </c>
      <c r="F109" s="230"/>
      <c r="G109" s="230"/>
      <c r="H109" s="230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1" customFormat="1" ht="12" customHeight="1">
      <c r="B110" s="19"/>
      <c r="C110" s="25" t="s">
        <v>105</v>
      </c>
      <c r="L110" s="19"/>
    </row>
    <row r="111" spans="1:47" s="2" customFormat="1" ht="16.5" customHeight="1">
      <c r="A111" s="29"/>
      <c r="B111" s="30"/>
      <c r="C111" s="29"/>
      <c r="D111" s="29"/>
      <c r="E111" s="228" t="s">
        <v>404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5" t="s">
        <v>106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19" t="str">
        <f>E11</f>
        <v xml:space="preserve">D.1.4.8 - Sadové úpravy 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5" t="s">
        <v>19</v>
      </c>
      <c r="D115" s="29"/>
      <c r="E115" s="29"/>
      <c r="F115" s="23" t="str">
        <f>F14</f>
        <v xml:space="preserve"> </v>
      </c>
      <c r="G115" s="29"/>
      <c r="H115" s="29"/>
      <c r="I115" s="25" t="s">
        <v>21</v>
      </c>
      <c r="J115" s="52">
        <f>IF(J14="","",J14)</f>
        <v>44074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5" t="s">
        <v>26</v>
      </c>
      <c r="D117" s="29"/>
      <c r="E117" s="29"/>
      <c r="F117" s="23" t="str">
        <f>E17</f>
        <v>VŠB-TU Ostrava</v>
      </c>
      <c r="G117" s="29"/>
      <c r="H117" s="29"/>
      <c r="I117" s="25" t="s">
        <v>32</v>
      </c>
      <c r="J117" s="27" t="str">
        <f>E23</f>
        <v>MARPO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5" t="s">
        <v>30</v>
      </c>
      <c r="D118" s="29"/>
      <c r="E118" s="29"/>
      <c r="F118" s="23" t="str">
        <f>IF(E20="","",E20)</f>
        <v>MARPO s.r.o., 28. října 66/201, Ostrava</v>
      </c>
      <c r="G118" s="29"/>
      <c r="H118" s="29"/>
      <c r="I118" s="25" t="s">
        <v>35</v>
      </c>
      <c r="J118" s="27" t="str">
        <f>E26</f>
        <v xml:space="preserve"> 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19"/>
      <c r="B120" s="120"/>
      <c r="C120" s="121" t="s">
        <v>122</v>
      </c>
      <c r="D120" s="122" t="s">
        <v>63</v>
      </c>
      <c r="E120" s="122" t="s">
        <v>59</v>
      </c>
      <c r="F120" s="122" t="s">
        <v>60</v>
      </c>
      <c r="G120" s="122" t="s">
        <v>123</v>
      </c>
      <c r="H120" s="122" t="s">
        <v>124</v>
      </c>
      <c r="I120" s="122" t="s">
        <v>125</v>
      </c>
      <c r="J120" s="122" t="s">
        <v>110</v>
      </c>
      <c r="K120" s="123" t="s">
        <v>126</v>
      </c>
      <c r="L120" s="124"/>
      <c r="M120" s="59" t="s">
        <v>1</v>
      </c>
      <c r="N120" s="60" t="s">
        <v>42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29"/>
      <c r="B121" s="30"/>
      <c r="C121" s="66" t="s">
        <v>133</v>
      </c>
      <c r="D121" s="29"/>
      <c r="E121" s="29"/>
      <c r="F121" s="29"/>
      <c r="G121" s="29"/>
      <c r="H121" s="29"/>
      <c r="I121" s="29"/>
      <c r="J121" s="125">
        <f>BK121</f>
        <v>0</v>
      </c>
      <c r="K121" s="29"/>
      <c r="L121" s="30"/>
      <c r="M121" s="62"/>
      <c r="N121" s="53"/>
      <c r="O121" s="63"/>
      <c r="P121" s="126">
        <f>P122</f>
        <v>0</v>
      </c>
      <c r="Q121" s="63"/>
      <c r="R121" s="126">
        <f>R122</f>
        <v>0</v>
      </c>
      <c r="S121" s="63"/>
      <c r="T121" s="127">
        <f>T122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6" t="s">
        <v>77</v>
      </c>
      <c r="AU121" s="16" t="s">
        <v>112</v>
      </c>
      <c r="BK121" s="128">
        <f>BK122</f>
        <v>0</v>
      </c>
    </row>
    <row r="122" spans="1:65" s="12" customFormat="1" ht="25.9" customHeight="1">
      <c r="B122" s="129"/>
      <c r="D122" s="130" t="s">
        <v>77</v>
      </c>
      <c r="E122" s="131" t="s">
        <v>386</v>
      </c>
      <c r="F122" s="131" t="s">
        <v>400</v>
      </c>
      <c r="J122" s="132">
        <f>BK122</f>
        <v>0</v>
      </c>
      <c r="L122" s="129"/>
      <c r="M122" s="133"/>
      <c r="N122" s="134"/>
      <c r="O122" s="134"/>
      <c r="P122" s="135">
        <f>P123</f>
        <v>0</v>
      </c>
      <c r="Q122" s="134"/>
      <c r="R122" s="135">
        <f>R123</f>
        <v>0</v>
      </c>
      <c r="S122" s="134"/>
      <c r="T122" s="136">
        <f>T123</f>
        <v>0</v>
      </c>
      <c r="AR122" s="130" t="s">
        <v>143</v>
      </c>
      <c r="AT122" s="137" t="s">
        <v>77</v>
      </c>
      <c r="AU122" s="137" t="s">
        <v>78</v>
      </c>
      <c r="AY122" s="130" t="s">
        <v>136</v>
      </c>
      <c r="BK122" s="138">
        <f>BK123</f>
        <v>0</v>
      </c>
    </row>
    <row r="123" spans="1:65" s="2" customFormat="1" ht="16.5" customHeight="1">
      <c r="A123" s="29"/>
      <c r="B123" s="141"/>
      <c r="C123" s="142" t="s">
        <v>84</v>
      </c>
      <c r="D123" s="142" t="s">
        <v>138</v>
      </c>
      <c r="E123" s="143" t="s">
        <v>388</v>
      </c>
      <c r="F123" s="144" t="s">
        <v>401</v>
      </c>
      <c r="G123" s="145" t="s">
        <v>287</v>
      </c>
      <c r="H123" s="146">
        <v>1</v>
      </c>
      <c r="I123" s="147"/>
      <c r="J123" s="147">
        <f>ROUND(I123*H123,2)</f>
        <v>0</v>
      </c>
      <c r="K123" s="144" t="s">
        <v>1</v>
      </c>
      <c r="L123" s="30"/>
      <c r="M123" s="185" t="s">
        <v>1</v>
      </c>
      <c r="N123" s="186" t="s">
        <v>43</v>
      </c>
      <c r="O123" s="187">
        <v>0</v>
      </c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2" t="s">
        <v>390</v>
      </c>
      <c r="AT123" s="152" t="s">
        <v>138</v>
      </c>
      <c r="AU123" s="152" t="s">
        <v>84</v>
      </c>
      <c r="AY123" s="16" t="s">
        <v>136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6" t="s">
        <v>84</v>
      </c>
      <c r="BK123" s="153">
        <f>ROUND(I123*H123,2)</f>
        <v>0</v>
      </c>
      <c r="BL123" s="16" t="s">
        <v>390</v>
      </c>
      <c r="BM123" s="152" t="s">
        <v>394</v>
      </c>
    </row>
    <row r="124" spans="1:65" s="2" customFormat="1" ht="6.95" customHeight="1">
      <c r="A124" s="29"/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0"/>
      <c r="M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</sheetData>
  <autoFilter ref="C120:K123" xr:uid="{00000000-0009-0000-0000-000006000000}"/>
  <mergeCells count="11">
    <mergeCell ref="E113:H113"/>
    <mergeCell ref="E7:H7"/>
    <mergeCell ref="E9:H9"/>
    <mergeCell ref="E11:H11"/>
    <mergeCell ref="E29:H29"/>
    <mergeCell ref="E85:H85"/>
    <mergeCell ref="L2:V2"/>
    <mergeCell ref="E87:H87"/>
    <mergeCell ref="E89:H89"/>
    <mergeCell ref="E109:H109"/>
    <mergeCell ref="E111:H111"/>
  </mergeCells>
  <pageMargins left="0.39370078740157483" right="0.39370078740157483" top="0.78740157480314965" bottom="0.78740157480314965" header="0" footer="0"/>
  <pageSetup paperSize="9" scale="85" fitToHeight="100" orientation="landscape" blackAndWhite="1" r:id="rId1"/>
  <headerFooter>
    <oddFooter>&amp;LSO-04&amp;CStrana &amp;P z &amp;N&amp;RD.1.4.8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D.1.1 - Architektonicko-s...</vt:lpstr>
      <vt:lpstr>D.1.4.2 - Odvodnění</vt:lpstr>
      <vt:lpstr>D.1.4.3 - Silnoproudá ele...</vt:lpstr>
      <vt:lpstr>D.1.4.4 - Slaboproudá zař...</vt:lpstr>
      <vt:lpstr>D.1.4.8 - Sadové úpravy </vt:lpstr>
      <vt:lpstr>'D.1.1 - Architektonicko-s...'!Názvy_tisku</vt:lpstr>
      <vt:lpstr>'D.1.4.2 - Odvodnění'!Názvy_tisku</vt:lpstr>
      <vt:lpstr>'D.1.4.3 - Silnoproudá ele...'!Názvy_tisku</vt:lpstr>
      <vt:lpstr>'D.1.4.4 - Slaboproudá zař...'!Názvy_tisku</vt:lpstr>
      <vt:lpstr>'D.1.4.8 - Sadové úpravy '!Názvy_tisku</vt:lpstr>
      <vt:lpstr>'Rekapitulace stavby'!Názvy_tisku</vt:lpstr>
      <vt:lpstr>'D.1.1 - Architektonicko-s...'!Oblast_tisku</vt:lpstr>
      <vt:lpstr>'D.1.4.2 - Odvodnění'!Oblast_tisku</vt:lpstr>
      <vt:lpstr>'D.1.4.3 - Silnoproudá ele...'!Oblast_tisku</vt:lpstr>
      <vt:lpstr>'D.1.4.4 - Slaboproudá zař...'!Oblast_tisku</vt:lpstr>
      <vt:lpstr>'D.1.4.8 - Sadové úpravy 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Uživatel systému Windows</cp:lastModifiedBy>
  <cp:lastPrinted>2020-09-01T15:36:07Z</cp:lastPrinted>
  <dcterms:created xsi:type="dcterms:W3CDTF">2020-09-01T12:57:31Z</dcterms:created>
  <dcterms:modified xsi:type="dcterms:W3CDTF">2023-05-04T12:05:26Z</dcterms:modified>
</cp:coreProperties>
</file>